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Diego Viesi\Lavoro\FBK\progetti e proposals\PROGETTI\Progetto SMART ALTITUDE\Questionario per i siti pilota\FBK\FINALE\"/>
    </mc:Choice>
  </mc:AlternateContent>
  <bookViews>
    <workbookView xWindow="0" yWindow="0" windowWidth="28800" windowHeight="13500"/>
  </bookViews>
  <sheets>
    <sheet name="Introduction" sheetId="6" r:id="rId1"/>
    <sheet name="Before Filling" sheetId="4" r:id="rId2"/>
    <sheet name="Questionnaire" sheetId="2" r:id="rId3"/>
    <sheet name="SKI RESORT ID" sheetId="5" state="hidden" r:id="rId4"/>
    <sheet name="SKI RESORT KPIs" sheetId="3" state="hidden" r:id="rId5"/>
  </sheets>
  <definedNames>
    <definedName name="_xlnm.Print_Area" localSheetId="2">Questionnaire!$C$2:$G$261</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1" i="5" l="1"/>
  <c r="D62" i="5"/>
  <c r="D63" i="5"/>
  <c r="D64" i="5"/>
  <c r="D65" i="5"/>
  <c r="D66" i="5"/>
  <c r="D67" i="5"/>
  <c r="C62" i="5"/>
  <c r="C63" i="5"/>
  <c r="C64" i="5"/>
  <c r="C65" i="5"/>
  <c r="C66" i="5"/>
  <c r="C61" i="5"/>
  <c r="C48" i="5"/>
  <c r="D59" i="5"/>
  <c r="D58" i="5"/>
  <c r="D57" i="5"/>
  <c r="D56" i="5"/>
  <c r="D54" i="5"/>
  <c r="C54" i="3"/>
  <c r="C29" i="3"/>
  <c r="C28" i="3"/>
  <c r="C67" i="3"/>
  <c r="H262" i="2"/>
  <c r="H263" i="2"/>
  <c r="H264" i="2"/>
  <c r="H265" i="2"/>
  <c r="H266" i="2"/>
  <c r="H267" i="2"/>
  <c r="H268" i="2"/>
  <c r="H269" i="2"/>
  <c r="H258" i="2"/>
  <c r="H259" i="2"/>
  <c r="H260" i="2"/>
  <c r="C67" i="5"/>
  <c r="C49" i="5"/>
  <c r="C42" i="5"/>
  <c r="C55" i="3"/>
  <c r="H147" i="2"/>
  <c r="H148" i="2"/>
  <c r="H149" i="2"/>
  <c r="H150" i="2"/>
  <c r="H151" i="2"/>
  <c r="H153" i="2"/>
  <c r="H154" i="2"/>
  <c r="H155" i="2"/>
  <c r="H156" i="2"/>
  <c r="H157" i="2"/>
  <c r="H158" i="2"/>
  <c r="H159" i="2"/>
  <c r="H160" i="2"/>
  <c r="H161" i="2"/>
  <c r="H162" i="2"/>
  <c r="C59" i="3"/>
  <c r="H163" i="2"/>
  <c r="H164" i="2"/>
  <c r="H165" i="2"/>
  <c r="H166" i="2"/>
  <c r="H167" i="2"/>
  <c r="H168" i="2"/>
  <c r="H169" i="2"/>
  <c r="H170" i="2"/>
  <c r="H171" i="2"/>
  <c r="C61" i="3"/>
  <c r="H178" i="2"/>
  <c r="H179" i="2"/>
  <c r="H180" i="2"/>
  <c r="H181" i="2"/>
  <c r="H182" i="2"/>
  <c r="H183" i="2"/>
  <c r="H184" i="2"/>
  <c r="H185" i="2"/>
  <c r="C63" i="3"/>
  <c r="H186" i="2"/>
  <c r="H188" i="2"/>
  <c r="H189" i="2"/>
  <c r="H190" i="2"/>
  <c r="H191" i="2"/>
  <c r="H192" i="2"/>
  <c r="H193" i="2"/>
  <c r="H194" i="2"/>
  <c r="H196" i="2"/>
  <c r="H197" i="2"/>
  <c r="H198" i="2"/>
  <c r="H199" i="2"/>
  <c r="H200" i="2"/>
  <c r="H201" i="2"/>
  <c r="H202" i="2"/>
  <c r="H203" i="2"/>
  <c r="H205" i="2"/>
  <c r="H206" i="2"/>
  <c r="H207" i="2"/>
  <c r="H208" i="2"/>
  <c r="H209" i="2"/>
  <c r="H210" i="2"/>
  <c r="H211" i="2"/>
  <c r="H213" i="2"/>
  <c r="H214" i="2"/>
  <c r="H215" i="2"/>
  <c r="H216" i="2"/>
  <c r="H217" i="2"/>
  <c r="H218" i="2"/>
  <c r="H219" i="2"/>
  <c r="H220" i="2"/>
  <c r="H222" i="2"/>
  <c r="H223" i="2"/>
  <c r="H224" i="2"/>
  <c r="H225" i="2"/>
  <c r="H226" i="2"/>
  <c r="H227" i="2"/>
  <c r="H228" i="2"/>
  <c r="H230" i="2"/>
  <c r="H231" i="2"/>
  <c r="H232" i="2"/>
  <c r="H233" i="2"/>
  <c r="H234" i="2"/>
  <c r="H235" i="2"/>
  <c r="H236" i="2"/>
  <c r="H237" i="2"/>
  <c r="H238" i="2"/>
  <c r="H239" i="2"/>
  <c r="H240" i="2"/>
  <c r="H241" i="2"/>
  <c r="H242" i="2"/>
  <c r="H243" i="2"/>
  <c r="H244" i="2"/>
  <c r="H245" i="2"/>
  <c r="H246" i="2"/>
  <c r="H247" i="2"/>
  <c r="C65" i="3"/>
  <c r="H248" i="2"/>
  <c r="H249" i="2"/>
  <c r="H250" i="2"/>
  <c r="H251" i="2"/>
  <c r="H252" i="2"/>
  <c r="H253" i="2"/>
  <c r="H254" i="2"/>
  <c r="H255" i="2"/>
  <c r="H256" i="2"/>
  <c r="H257" i="2"/>
  <c r="H261" i="2"/>
  <c r="C69" i="3"/>
  <c r="H172" i="2"/>
  <c r="H173" i="2"/>
  <c r="H174" i="2"/>
  <c r="H175" i="2"/>
  <c r="H176" i="2"/>
  <c r="H177" i="2"/>
  <c r="C56" i="3"/>
  <c r="C46" i="5"/>
  <c r="C15" i="3"/>
  <c r="C43" i="5"/>
  <c r="C13" i="3"/>
  <c r="C12" i="3"/>
  <c r="C11" i="3"/>
  <c r="C9" i="3"/>
  <c r="C8" i="3"/>
  <c r="C7" i="3"/>
  <c r="C6" i="3"/>
  <c r="C5" i="3"/>
  <c r="C45" i="5"/>
  <c r="C14" i="3"/>
  <c r="C10" i="3"/>
  <c r="C4" i="3"/>
  <c r="C40" i="5"/>
  <c r="C39" i="5"/>
  <c r="C9" i="5"/>
  <c r="C46" i="3"/>
  <c r="C44" i="3"/>
  <c r="C42" i="3"/>
  <c r="C25" i="3"/>
  <c r="C38" i="3"/>
  <c r="C37" i="3"/>
  <c r="C34" i="3"/>
  <c r="C33" i="3"/>
  <c r="C36" i="3"/>
  <c r="C35" i="3"/>
  <c r="C24" i="3"/>
  <c r="C26" i="3"/>
  <c r="C43" i="3"/>
  <c r="C45" i="3"/>
  <c r="C27" i="3"/>
  <c r="C5" i="5"/>
  <c r="C4" i="5"/>
  <c r="G12" i="2"/>
  <c r="C15" i="5"/>
  <c r="C16" i="5"/>
  <c r="C3" i="5"/>
  <c r="C6" i="5"/>
  <c r="C7" i="5"/>
  <c r="C11" i="5"/>
  <c r="C12" i="5"/>
  <c r="C13" i="5"/>
  <c r="C17" i="5"/>
  <c r="C18" i="5"/>
  <c r="C19" i="5"/>
  <c r="C21" i="5"/>
  <c r="C22" i="5"/>
  <c r="C23" i="5"/>
  <c r="C24" i="5"/>
  <c r="C25" i="5"/>
  <c r="C26" i="5"/>
  <c r="C27" i="5"/>
  <c r="C28" i="5"/>
  <c r="C29" i="5"/>
  <c r="C30" i="5"/>
  <c r="C32" i="5"/>
  <c r="C33" i="5"/>
  <c r="C34" i="5"/>
  <c r="C36" i="5"/>
  <c r="C38" i="5"/>
  <c r="C2" i="5"/>
  <c r="C47" i="3"/>
  <c r="C20" i="3"/>
  <c r="C19" i="3"/>
</calcChain>
</file>

<file path=xl/sharedStrings.xml><?xml version="1.0" encoding="utf-8"?>
<sst xmlns="http://schemas.openxmlformats.org/spreadsheetml/2006/main" count="1002" uniqueCount="553">
  <si>
    <t>QUESTIONS</t>
  </si>
  <si>
    <t>UNIT</t>
  </si>
  <si>
    <t>DESCRIPTION</t>
  </si>
  <si>
    <t>ANSWER</t>
  </si>
  <si>
    <t>GENERAL DATA</t>
  </si>
  <si>
    <t xml:space="preserve">Identification </t>
  </si>
  <si>
    <t>Ski area name</t>
  </si>
  <si>
    <t>Enter the full name</t>
  </si>
  <si>
    <t xml:space="preserve">Country </t>
  </si>
  <si>
    <t>Enter Country name</t>
  </si>
  <si>
    <t>Region</t>
  </si>
  <si>
    <t>Enter Region name</t>
  </si>
  <si>
    <t>Municipality 1</t>
  </si>
  <si>
    <t>Enter Municipality name</t>
  </si>
  <si>
    <t>Municipality 2</t>
  </si>
  <si>
    <t>Enter other Municipality name</t>
  </si>
  <si>
    <t>Municipality 3</t>
  </si>
  <si>
    <t>m a.s.l.</t>
  </si>
  <si>
    <t>Average heating degree days</t>
  </si>
  <si>
    <t>HDD</t>
  </si>
  <si>
    <t>Slopes</t>
  </si>
  <si>
    <t>km of slopes</t>
  </si>
  <si>
    <t>km</t>
  </si>
  <si>
    <t>Surface of slopes</t>
  </si>
  <si>
    <r>
      <t>m</t>
    </r>
    <r>
      <rPr>
        <vertAlign val="superscript"/>
        <sz val="11"/>
        <color theme="1"/>
        <rFont val="Calibri"/>
        <family val="2"/>
        <scheme val="minor"/>
      </rPr>
      <t>2</t>
    </r>
    <r>
      <rPr>
        <sz val="11"/>
        <color theme="1"/>
        <rFont val="Calibri"/>
        <family val="2"/>
        <scheme val="minor"/>
      </rPr>
      <t xml:space="preserve">  </t>
    </r>
  </si>
  <si>
    <t>€</t>
  </si>
  <si>
    <t>SNOW PRODUCTION</t>
  </si>
  <si>
    <t>Number of snow guns</t>
  </si>
  <si>
    <r>
      <t>m</t>
    </r>
    <r>
      <rPr>
        <vertAlign val="superscript"/>
        <sz val="11"/>
        <color theme="1"/>
        <rFont val="Calibri"/>
        <family val="2"/>
        <scheme val="minor"/>
      </rPr>
      <t>3</t>
    </r>
    <r>
      <rPr>
        <sz val="11"/>
        <color theme="1"/>
        <rFont val="Calibri"/>
        <family val="2"/>
        <scheme val="minor"/>
      </rPr>
      <t xml:space="preserve"> of produced snow</t>
    </r>
  </si>
  <si>
    <r>
      <t>m</t>
    </r>
    <r>
      <rPr>
        <vertAlign val="superscript"/>
        <sz val="11"/>
        <color theme="1"/>
        <rFont val="Calibri"/>
        <family val="2"/>
        <scheme val="minor"/>
      </rPr>
      <t>3</t>
    </r>
    <r>
      <rPr>
        <sz val="11"/>
        <color theme="1"/>
        <rFont val="Calibri"/>
        <family val="2"/>
        <scheme val="minor"/>
      </rPr>
      <t xml:space="preserve">  </t>
    </r>
  </si>
  <si>
    <t>SKI LIFTS</t>
  </si>
  <si>
    <t>m</t>
  </si>
  <si>
    <t>Number of snow groomers</t>
  </si>
  <si>
    <t>Enter number of snow groomers</t>
  </si>
  <si>
    <t>Buildings area</t>
  </si>
  <si>
    <t>Operation</t>
  </si>
  <si>
    <t>days</t>
  </si>
  <si>
    <t>ENERGY STATUS</t>
  </si>
  <si>
    <t xml:space="preserve">Energy Consumption and Production </t>
  </si>
  <si>
    <t>Electrical consumption
TOTAL</t>
  </si>
  <si>
    <t>kWh</t>
  </si>
  <si>
    <t>kW</t>
  </si>
  <si>
    <t xml:space="preserve">Electrical consumption
SNOW PRODUCTION </t>
  </si>
  <si>
    <t>Electrical consumption
SKI LIFTS</t>
  </si>
  <si>
    <t>Electricty from the grid</t>
  </si>
  <si>
    <t>Solar PV Panels</t>
  </si>
  <si>
    <t>Surface</t>
  </si>
  <si>
    <t>Installed electrical capacity</t>
  </si>
  <si>
    <t>Wind</t>
  </si>
  <si>
    <t>Enter the rated power</t>
  </si>
  <si>
    <t>Hydro</t>
  </si>
  <si>
    <t>CHP</t>
  </si>
  <si>
    <t>Enter the electricity rated power</t>
  </si>
  <si>
    <t>Installed thermal capacity</t>
  </si>
  <si>
    <t>Enter the thermal rated power</t>
  </si>
  <si>
    <t xml:space="preserve">Gas </t>
  </si>
  <si>
    <t>LPG</t>
  </si>
  <si>
    <t>TOTAL Oil</t>
  </si>
  <si>
    <t>L</t>
  </si>
  <si>
    <t>SNOW GROOMER Oil</t>
  </si>
  <si>
    <t>OTHER Oil</t>
  </si>
  <si>
    <t>Biomass</t>
  </si>
  <si>
    <t>kg</t>
  </si>
  <si>
    <t>District Heating</t>
  </si>
  <si>
    <t>Solar Thermal Panels</t>
  </si>
  <si>
    <t>% of energy reduction</t>
  </si>
  <si>
    <t>Enter % of energy reduction due to the improvement</t>
  </si>
  <si>
    <t>Y/N</t>
  </si>
  <si>
    <t>ENERGY MANAGEMENT</t>
  </si>
  <si>
    <t>Is there an energy management system (EMS) for snow production?</t>
  </si>
  <si>
    <t>Is there an energy management system (EMS) for ski lifts?</t>
  </si>
  <si>
    <t>Is there an energy management system (EMS) for snow groomers?</t>
  </si>
  <si>
    <t>Is there an energy management system (EMS) for buildings?</t>
  </si>
  <si>
    <t>Is there an integrated energy management system (EMS)?</t>
  </si>
  <si>
    <t>if Yes:</t>
  </si>
  <si>
    <t xml:space="preserve">   -  EMS dedicated person</t>
  </si>
  <si>
    <t xml:space="preserve">   -  EMS data collection</t>
  </si>
  <si>
    <t xml:space="preserve">   -  EMS control</t>
  </si>
  <si>
    <t xml:space="preserve">   -  EMS cost analysis</t>
  </si>
  <si>
    <r>
      <t xml:space="preserve">   -  EMS CO</t>
    </r>
    <r>
      <rPr>
        <i/>
        <vertAlign val="subscript"/>
        <sz val="11"/>
        <color theme="1"/>
        <rFont val="Calibri"/>
        <family val="2"/>
        <scheme val="minor"/>
      </rPr>
      <t>2</t>
    </r>
    <r>
      <rPr>
        <i/>
        <sz val="11"/>
        <color theme="1"/>
        <rFont val="Calibri"/>
        <family val="2"/>
        <scheme val="minor"/>
      </rPr>
      <t xml:space="preserve"> emission</t>
    </r>
  </si>
  <si>
    <t xml:space="preserve">   -  Other</t>
  </si>
  <si>
    <t>Is there a preventive maintenance programme in place?</t>
  </si>
  <si>
    <t>Is there a dedicated office for energy management?</t>
  </si>
  <si>
    <t>Specify if the company has some employees dedicated  part or full time to the management of energy related issues in the company.</t>
  </si>
  <si>
    <t>Has the sky area implemented specific quality standards related to the energy efficiency and/or sustainability within its structure?</t>
  </si>
  <si>
    <t>Has the ski area implemented some eco-labels related to the energy and/or sustainability aspects?</t>
  </si>
  <si>
    <t>SELF EVALUATION</t>
  </si>
  <si>
    <t>Is the ski area considering energy efficiency as a relevant topic?</t>
  </si>
  <si>
    <t xml:space="preserve">   - Saving Money</t>
  </si>
  <si>
    <t xml:space="preserve">   - Green Image</t>
  </si>
  <si>
    <t xml:space="preserve">   - New Markets</t>
  </si>
  <si>
    <t xml:space="preserve">   - Improvement competitiveness</t>
  </si>
  <si>
    <t>Is the ski area doing well in energy efficiency?</t>
  </si>
  <si>
    <t>1…5</t>
  </si>
  <si>
    <t>Impact of energy efficiency measures during last three years?</t>
  </si>
  <si>
    <t>Did you find obstacles on energy efficiency measures and their implementation?</t>
  </si>
  <si>
    <t>Specify if the company has had some obstacles, in implementing energy efficiency measures</t>
  </si>
  <si>
    <t>Have you been able to overcome obstacles on energy efficiency measures and their implementation?</t>
  </si>
  <si>
    <t>Specify if the company has had some obstacles, if it has been able to overcome them and correctly implement target actions</t>
  </si>
  <si>
    <t>No idea of energy efficient measures</t>
  </si>
  <si>
    <t>Among the listed obstacles, rate their relevance either on the basis of your direct experience or according to your knowledge of the field (give a score between 1 and 5, 1 means small obstacle or low relevance, 5 means big obstacle or high relevance)</t>
  </si>
  <si>
    <t>Time and staff resources in the company</t>
  </si>
  <si>
    <t>Long pay-back period for possible projects</t>
  </si>
  <si>
    <t xml:space="preserve">Energy costs are only a little part of total operative cost </t>
  </si>
  <si>
    <t>FUTURE OUTLOOK</t>
  </si>
  <si>
    <t xml:space="preserve">Which is your vision on a sustainable future on following ISSUES? </t>
  </si>
  <si>
    <t>Energy costs?</t>
  </si>
  <si>
    <t xml:space="preserve">Specify your future outlook on the positive vision related to the specific topics indicated. 1 = very bad vision, 2 = bad vision, 3 = moderate vision, 4 = positive vision, 5 = fully optimistic vision </t>
  </si>
  <si>
    <t>Availability of energy resources?</t>
  </si>
  <si>
    <t>Climate change / Environmental issues?</t>
  </si>
  <si>
    <t>Do you agree with the European policy on the energy issue?</t>
  </si>
  <si>
    <t>Is the ski area considering use of renewable energy as a relevant topic?</t>
  </si>
  <si>
    <t>Is the ski area doing well in renewable energy?</t>
  </si>
  <si>
    <t>Specify the main topics where the company considers use of renewable energy relevant and worthful to invest own internal resources to improve it</t>
  </si>
  <si>
    <t>Specify if the company is doing well in energy efficiency. Give a score between 1 and 5, 1 means very bad, 5 means very well</t>
  </si>
  <si>
    <t>Specify if the company is doing well in renewable energy. Give a score between 1 and 5, 1 means very bad, 5 means very well</t>
  </si>
  <si>
    <t xml:space="preserve">Specify if the company is considering to receive back a positive impact from energy efficient measures adopted in last three years. Give a score between 1 and 5, 1 means very low impact, 5 means very high impact </t>
  </si>
  <si>
    <t>Impact of renewable energy implementation during last three years?</t>
  </si>
  <si>
    <t>Did you find obstacles on renewable energy implementation?</t>
  </si>
  <si>
    <t>Have you been able to overcome obstacles on renewable energy implementation?</t>
  </si>
  <si>
    <t xml:space="preserve">Specify if the company is considering to receive back a positive impact from renewable energy implementation during last three years. Give a score between 1 and 5, 1 means very low impact, 5 means very high impact </t>
  </si>
  <si>
    <t>Specify if the company has had some obstacles, in implementing renewable energy</t>
  </si>
  <si>
    <t>Is the ski area considering use of energy management systems as a relevant topic?</t>
  </si>
  <si>
    <t>Specify the main topics where the company considers use of energy management systems relevant and worthful to invest own internal resources to improve it</t>
  </si>
  <si>
    <t>Is the ski area doing well in energy management systems?</t>
  </si>
  <si>
    <t>Impact of energy management systems implementation during last three years?</t>
  </si>
  <si>
    <t>Did you find obstacles on energy management systems implementation?</t>
  </si>
  <si>
    <t>Specify if the company is doing well in energy management systems. Give a score between 1 and 5, 1 means very bad, 5 means very well</t>
  </si>
  <si>
    <t xml:space="preserve">Specify if the company is considering to receive back a positive impact from energy management systems implementation during last three years. Give a score between 1 and 5, 1 means very low impact, 5 means very high impact </t>
  </si>
  <si>
    <t>Specify if the company has had some obstacles, in implementing energy management systems</t>
  </si>
  <si>
    <t>Have you been able to overcome obstacles on energy management systems implementation?</t>
  </si>
  <si>
    <t>Barriers / Obstacles / Relevance in your company in adopting energy efficiency, renewable energy and energy management systems</t>
  </si>
  <si>
    <t>No idea of renewable energy measures</t>
  </si>
  <si>
    <t>No idea of energy management systems measures</t>
  </si>
  <si>
    <t>Financial issues: Absence of dedicated budget</t>
  </si>
  <si>
    <t>Problems with the interruption of activities</t>
  </si>
  <si>
    <t>BUILDINGS</t>
  </si>
  <si>
    <t>Energy efficiency for ski lifts</t>
  </si>
  <si>
    <t>Energy efficiency for snow making</t>
  </si>
  <si>
    <t>Energy efficiency for snow groomers</t>
  </si>
  <si>
    <t>Energy efficiency for buildings</t>
  </si>
  <si>
    <t>Renewable energy production</t>
  </si>
  <si>
    <t xml:space="preserve">SNOW GROOMERS   </t>
  </si>
  <si>
    <t>Energy Efficiency</t>
  </si>
  <si>
    <t>Energy Management</t>
  </si>
  <si>
    <t>Energy management systems</t>
  </si>
  <si>
    <t xml:space="preserve">DESCRIPTION </t>
  </si>
  <si>
    <t>Ctot/TO</t>
  </si>
  <si>
    <t>%</t>
  </si>
  <si>
    <t>Cel/TO</t>
  </si>
  <si>
    <t>Total energy consumption per working day</t>
  </si>
  <si>
    <t>Etot/d</t>
  </si>
  <si>
    <t>Similar to index 5, but restricted to electricity</t>
  </si>
  <si>
    <t>Eel/d</t>
  </si>
  <si>
    <t>kWh/m3</t>
  </si>
  <si>
    <r>
      <t>Eel</t>
    </r>
    <r>
      <rPr>
        <vertAlign val="subscript"/>
        <sz val="11"/>
        <color theme="1"/>
        <rFont val="Calibri"/>
        <family val="2"/>
        <scheme val="minor"/>
      </rPr>
      <t>SP</t>
    </r>
    <r>
      <rPr>
        <sz val="11"/>
        <color theme="1"/>
        <rFont val="Calibri"/>
        <family val="2"/>
        <scheme val="minor"/>
      </rPr>
      <t>/VSP</t>
    </r>
  </si>
  <si>
    <r>
      <t>Cel</t>
    </r>
    <r>
      <rPr>
        <vertAlign val="subscript"/>
        <sz val="11"/>
        <color theme="1"/>
        <rFont val="Calibri"/>
        <family val="2"/>
        <scheme val="minor"/>
      </rPr>
      <t>SP</t>
    </r>
    <r>
      <rPr>
        <sz val="11"/>
        <color theme="1"/>
        <rFont val="Calibri"/>
        <family val="2"/>
        <scheme val="minor"/>
      </rPr>
      <t>/VSP</t>
    </r>
  </si>
  <si>
    <r>
      <rPr>
        <sz val="11"/>
        <color theme="1"/>
        <rFont val="Times New Roman"/>
        <family val="1"/>
      </rPr>
      <t>€</t>
    </r>
    <r>
      <rPr>
        <sz val="11"/>
        <color theme="1"/>
        <rFont val="Calibri"/>
        <family val="2"/>
      </rPr>
      <t>/m3</t>
    </r>
  </si>
  <si>
    <t>Electricity consumption for snow production per m3 of produced snow</t>
  </si>
  <si>
    <t>kWh/m2</t>
  </si>
  <si>
    <t>€/m2</t>
  </si>
  <si>
    <t>1...5</t>
  </si>
  <si>
    <t>OVERALL RESULT</t>
  </si>
  <si>
    <t>OV KPI</t>
  </si>
  <si>
    <t>EM KPI</t>
  </si>
  <si>
    <t>CO2/Etot</t>
  </si>
  <si>
    <t>Etot/TO</t>
  </si>
  <si>
    <t>kWh/€</t>
  </si>
  <si>
    <t xml:space="preserve">Total energy intensity </t>
  </si>
  <si>
    <t xml:space="preserve">Electrical energy intensity </t>
  </si>
  <si>
    <t>Eel/TO</t>
  </si>
  <si>
    <t>Total energy consumption per skier-day</t>
  </si>
  <si>
    <t>Etot/SD</t>
  </si>
  <si>
    <t>Eel/SD</t>
  </si>
  <si>
    <t>kWh/SD</t>
  </si>
  <si>
    <t>Overall ski-resort</t>
  </si>
  <si>
    <t>Ski-lift</t>
  </si>
  <si>
    <t>Snow groomers</t>
  </si>
  <si>
    <t>Buildings</t>
  </si>
  <si>
    <t>Electrical consumption
BUILDINGS</t>
  </si>
  <si>
    <t>Economy</t>
  </si>
  <si>
    <t>Drop of slopes</t>
  </si>
  <si>
    <t>Enter total length of ski slopes</t>
  </si>
  <si>
    <t>Enter total area of ski slopes</t>
  </si>
  <si>
    <t>Enter total drop of ski slopes</t>
  </si>
  <si>
    <t>Energy efficiency improvement
on SNOW PRODUCTION in the last five years</t>
  </si>
  <si>
    <t>Additional to the mandatory law?</t>
  </si>
  <si>
    <t>Energy efficiency improvement
on SKI LIFTS in the last five years</t>
  </si>
  <si>
    <t>Energy efficiency improvement on SNOW GROOMERS in the last five years</t>
  </si>
  <si>
    <t>Energy efficiency improvement
on BUILDINGS in the last five years</t>
  </si>
  <si>
    <t>Ctot/SD</t>
  </si>
  <si>
    <t>Cel/SD</t>
  </si>
  <si>
    <t>Ctot/d</t>
  </si>
  <si>
    <t>Cel/d</t>
  </si>
  <si>
    <t>kWh/day</t>
  </si>
  <si>
    <t>€/SD</t>
  </si>
  <si>
    <t>€/day</t>
  </si>
  <si>
    <t>Total energy cost per skier-day</t>
  </si>
  <si>
    <t>Total energy cost per working day</t>
  </si>
  <si>
    <r>
      <t>Eel</t>
    </r>
    <r>
      <rPr>
        <vertAlign val="subscript"/>
        <sz val="11"/>
        <color theme="1"/>
        <rFont val="Calibri"/>
        <family val="2"/>
        <scheme val="minor"/>
      </rPr>
      <t>SL</t>
    </r>
    <r>
      <rPr>
        <sz val="11"/>
        <color theme="1"/>
        <rFont val="Calibri"/>
        <family val="2"/>
        <scheme val="minor"/>
      </rPr>
      <t>/(TD*NE)</t>
    </r>
  </si>
  <si>
    <r>
      <t>Cel</t>
    </r>
    <r>
      <rPr>
        <vertAlign val="subscript"/>
        <sz val="11"/>
        <color theme="1"/>
        <rFont val="Calibri"/>
        <family val="2"/>
        <scheme val="minor"/>
      </rPr>
      <t>SL</t>
    </r>
    <r>
      <rPr>
        <sz val="11"/>
        <color theme="1"/>
        <rFont val="Calibri"/>
        <family val="2"/>
        <scheme val="minor"/>
      </rPr>
      <t>/(TD*NE)</t>
    </r>
  </si>
  <si>
    <r>
      <t>E</t>
    </r>
    <r>
      <rPr>
        <vertAlign val="subscript"/>
        <sz val="11"/>
        <color theme="1"/>
        <rFont val="Calibri"/>
        <family val="2"/>
        <scheme val="minor"/>
      </rPr>
      <t>SG</t>
    </r>
    <r>
      <rPr>
        <sz val="11"/>
        <color theme="1"/>
        <rFont val="Calibri"/>
        <family val="2"/>
        <scheme val="minor"/>
      </rPr>
      <t>/(TS*GD)</t>
    </r>
  </si>
  <si>
    <r>
      <t>E</t>
    </r>
    <r>
      <rPr>
        <vertAlign val="subscript"/>
        <sz val="11"/>
        <color theme="1"/>
        <rFont val="Calibri"/>
        <family val="2"/>
        <scheme val="minor"/>
      </rPr>
      <t>B</t>
    </r>
    <r>
      <rPr>
        <sz val="11"/>
        <color theme="1"/>
        <rFont val="Calibri"/>
        <family val="2"/>
        <scheme val="minor"/>
      </rPr>
      <t>/(BS*HDD)</t>
    </r>
  </si>
  <si>
    <r>
      <t>Ce</t>
    </r>
    <r>
      <rPr>
        <vertAlign val="subscript"/>
        <sz val="11"/>
        <color theme="1"/>
        <rFont val="Calibri"/>
        <family val="2"/>
        <scheme val="minor"/>
      </rPr>
      <t>B</t>
    </r>
    <r>
      <rPr>
        <sz val="11"/>
        <color theme="1"/>
        <rFont val="Calibri"/>
        <family val="2"/>
        <scheme val="minor"/>
      </rPr>
      <t>/(BS*HDD)</t>
    </r>
  </si>
  <si>
    <t>Energy consumption for buildings per m2 of building surface and heating degree day</t>
  </si>
  <si>
    <t>Are you collaborating with external partners for defining and implementing energy efficiency measures?</t>
  </si>
  <si>
    <t xml:space="preserve">Specify if the company is collaborating with external partners for defining and implementing energy efficiency measures </t>
  </si>
  <si>
    <t>Specify the main partners  for your collaboration in energy efficiency</t>
  </si>
  <si>
    <t>Are you collaborating with external partners for defining and implementing renewable energy?</t>
  </si>
  <si>
    <t xml:space="preserve">Specify if the company is collaborating with external partners for defining and implementing renewable energy  </t>
  </si>
  <si>
    <t>Specify the main partners  for your collaboration in renewable energy</t>
  </si>
  <si>
    <t>Are you collaborating with external partners for defining and implementing energy management?</t>
  </si>
  <si>
    <t xml:space="preserve">Specify if the company is collaborating with external partners for defining and implementing energy management </t>
  </si>
  <si>
    <t>Specify the main partners  for your collaboration in energy management</t>
  </si>
  <si>
    <t xml:space="preserve">Missing technical support by external partners on energy efficiency </t>
  </si>
  <si>
    <t>Missing technical support by external partners on renewable energy</t>
  </si>
  <si>
    <t>Missing technical support by external partners on energy management</t>
  </si>
  <si>
    <t>Number of moving carpets</t>
  </si>
  <si>
    <t>km of moving carpets</t>
  </si>
  <si>
    <t>Enter number of moving carpets</t>
  </si>
  <si>
    <t>Enter total length of moving carpets</t>
  </si>
  <si>
    <t>Number of draglifts</t>
  </si>
  <si>
    <t>km of draglifts</t>
  </si>
  <si>
    <t>Number of fixed grip chairlifts</t>
  </si>
  <si>
    <t>km of fixed grip chairlifts</t>
  </si>
  <si>
    <t>Number of fixed grip Gondola lifts</t>
  </si>
  <si>
    <t>km of fixed grip Gondola lifts</t>
  </si>
  <si>
    <t>Enter number of fixed grip chairlifts</t>
  </si>
  <si>
    <t>Enter total length of fixed grip chairlifts</t>
  </si>
  <si>
    <t>Enter number of fixed grip Gondola lifts</t>
  </si>
  <si>
    <t>Enter total length of fixed grip Gondola lifts</t>
  </si>
  <si>
    <t>Number of detachable chairlifts</t>
  </si>
  <si>
    <t>km of detachable chairlifts</t>
  </si>
  <si>
    <t>Number of detachable Gondola lifts</t>
  </si>
  <si>
    <t>km of detachable Gondola lifts</t>
  </si>
  <si>
    <t>Enter number of detachable chairlifts</t>
  </si>
  <si>
    <t>Enter total length of detachable chairlifts</t>
  </si>
  <si>
    <t>Enter number of detachable Gondola lifts</t>
  </si>
  <si>
    <t>Enter total length of detachable Gondola lifts</t>
  </si>
  <si>
    <t>Number of snow lances</t>
  </si>
  <si>
    <t>Enter number of snow guns</t>
  </si>
  <si>
    <t>Enter number of snow glances</t>
  </si>
  <si>
    <t>SECTION</t>
  </si>
  <si>
    <t xml:space="preserve">SUBSECTION </t>
  </si>
  <si>
    <t>Municipality 4</t>
  </si>
  <si>
    <t>Municipality 5</t>
  </si>
  <si>
    <t>Five reference winter seasons</t>
  </si>
  <si>
    <r>
      <t>m</t>
    </r>
    <r>
      <rPr>
        <vertAlign val="superscript"/>
        <sz val="11"/>
        <color theme="1"/>
        <rFont val="Calibri"/>
        <family val="2"/>
        <scheme val="minor"/>
      </rPr>
      <t>3</t>
    </r>
    <r>
      <rPr>
        <sz val="11"/>
        <color theme="1"/>
        <rFont val="Calibri"/>
        <family val="2"/>
        <scheme val="minor"/>
      </rPr>
      <t xml:space="preserve"> of water storage in basins dedicated to snowmaking system</t>
    </r>
  </si>
  <si>
    <t>Enter the volume of water that can be stored in basins dedicated to snowmaking system</t>
  </si>
  <si>
    <r>
      <t>m</t>
    </r>
    <r>
      <rPr>
        <vertAlign val="superscript"/>
        <sz val="11"/>
        <color theme="1"/>
        <rFont val="Calibri"/>
        <family val="2"/>
        <scheme val="minor"/>
      </rPr>
      <t xml:space="preserve">3 </t>
    </r>
    <r>
      <rPr>
        <sz val="11"/>
        <color theme="1"/>
        <rFont val="Calibri"/>
        <family val="2"/>
        <scheme val="minor"/>
      </rPr>
      <t>of water concessions from the water supply network</t>
    </r>
  </si>
  <si>
    <t>Enter number of draglifts</t>
  </si>
  <si>
    <t>Enter total length of draglifts</t>
  </si>
  <si>
    <t xml:space="preserve">Overall maximum transport capacity </t>
  </si>
  <si>
    <t>passengers/h</t>
  </si>
  <si>
    <t>Enter the overall maximum transport capacity</t>
  </si>
  <si>
    <t xml:space="preserve">h  </t>
  </si>
  <si>
    <t>Specify occupied net area</t>
  </si>
  <si>
    <t>Enter the surface of PV panels</t>
  </si>
  <si>
    <t>Enter the reated power</t>
  </si>
  <si>
    <t>Enter the surface of solar thermal panels</t>
  </si>
  <si>
    <t xml:space="preserve">An integrated energy management system is able to collect data and manage various types of facilities </t>
  </si>
  <si>
    <t>Specify if the characteristic reported in the list is part of the EMS itself</t>
  </si>
  <si>
    <t>A preventive maintenance programme is routinely scheduled as: equipment inspection, cleaning, repair, conducted to detect and prevent equipment failure and keep materials and systems in in proper state.</t>
  </si>
  <si>
    <t>Specify if the person/dedicated office for energy management has been in charge of implementing specific standards of quality/efficiency related energy aspects in the company.</t>
  </si>
  <si>
    <t xml:space="preserve">Specify if the person/dedicated office for energy management has been in charge of implementing specific eco labels in its manufacturing process/products  related energy and/or sustainability aspects. </t>
  </si>
  <si>
    <t>Renewable Energy</t>
  </si>
  <si>
    <t>Specify the main topics where the company considers the energy efficiency relevant and worthful to invest own internal resources to improve it</t>
  </si>
  <si>
    <t xml:space="preserve">   - External consultants in SME</t>
  </si>
  <si>
    <t xml:space="preserve">   - External consultants in big companies</t>
  </si>
  <si>
    <t xml:space="preserve">   - Sectoral associations</t>
  </si>
  <si>
    <t xml:space="preserve">   - Authorities</t>
  </si>
  <si>
    <t xml:space="preserve">   - Universities and/or research centers</t>
  </si>
  <si>
    <t xml:space="preserve">   - Improve competitiveness</t>
  </si>
  <si>
    <t>Do you accept a pay-back time of more than five years for your green investments?</t>
  </si>
  <si>
    <t>KPI COD</t>
  </si>
  <si>
    <t>KPI CALCULATION</t>
  </si>
  <si>
    <t>VALUE</t>
  </si>
  <si>
    <t>Estimates the relative weight of purchased energy commodities with respect to the turnover</t>
  </si>
  <si>
    <t>€/kWh</t>
  </si>
  <si>
    <t>Enter cost per unit</t>
  </si>
  <si>
    <t>Similar to index 1, but restricted to grid electricity</t>
  </si>
  <si>
    <t>Similar to index 7, but restricted to grid electricity</t>
  </si>
  <si>
    <t>Similar to index 9, but restricted to electricity</t>
  </si>
  <si>
    <t>Similar to index 11, but restricted to grid electricity</t>
  </si>
  <si>
    <r>
      <t>Ce</t>
    </r>
    <r>
      <rPr>
        <vertAlign val="subscript"/>
        <sz val="11"/>
        <color theme="1"/>
        <rFont val="Calibri"/>
        <family val="2"/>
        <scheme val="minor"/>
      </rPr>
      <t>SG</t>
    </r>
    <r>
      <rPr>
        <sz val="11"/>
        <color theme="1"/>
        <rFont val="Calibri"/>
        <family val="2"/>
        <scheme val="minor"/>
      </rPr>
      <t>/(TS*GD)</t>
    </r>
  </si>
  <si>
    <t>BUILDINGS Oil</t>
  </si>
  <si>
    <t>Energy cost for snow production per m3 of produced snow (assuming the el. grid price)</t>
  </si>
  <si>
    <t>Energy cost for buildings per m2 of building surface and heating degree day (assuming the el. grid price)</t>
  </si>
  <si>
    <t>Type of primary energy source 1 (gas)</t>
  </si>
  <si>
    <t xml:space="preserve">Cost per unit primary energy source 1 (gas) </t>
  </si>
  <si>
    <t>Type of primary energy source 2 (biomass)</t>
  </si>
  <si>
    <t xml:space="preserve">Cost per unit primary energy source 2 (biomass) </t>
  </si>
  <si>
    <t>Type of primary energy source 3 (LPG)</t>
  </si>
  <si>
    <t>Enter the type of primary energy source 1 (gas). Enter gas if adopted</t>
  </si>
  <si>
    <t>Cost per unit primary energy source 3 (LPG)</t>
  </si>
  <si>
    <t>Enter the type of primary energy source 2 (biomass). Enter biomass if adopted</t>
  </si>
  <si>
    <t xml:space="preserve">Enter the type of primary energy source 3 (LPG). Enter LPG if adopted </t>
  </si>
  <si>
    <t>Type of primary energy source 4 (oil)</t>
  </si>
  <si>
    <t>Cost per unit primary energy source 4 (oil)</t>
  </si>
  <si>
    <t xml:space="preserve">Enter the type of primary energy source 4 (oil). Enter oil if adopted </t>
  </si>
  <si>
    <t>1...5 SCORE</t>
  </si>
  <si>
    <t>IDENTIFICATION</t>
  </si>
  <si>
    <t>ECONOMY</t>
  </si>
  <si>
    <t>SLOPES</t>
  </si>
  <si>
    <t>SNOW GROOMERS</t>
  </si>
  <si>
    <t xml:space="preserve">BUILDINGS   </t>
  </si>
  <si>
    <t>OPERATION</t>
  </si>
  <si>
    <t>ENERGY COST</t>
  </si>
  <si>
    <t>ENERGY QUANTITIES</t>
  </si>
  <si>
    <t>t CO2</t>
  </si>
  <si>
    <t>(Eren-el+Eren-th+Eren-mob)/Etot</t>
  </si>
  <si>
    <t>Before filling the "Questionnaire" sheet, please read these notes</t>
  </si>
  <si>
    <t xml:space="preserve">MORE INFO: </t>
  </si>
  <si>
    <t>Diego Viesi (FBK) - viesi@fbk.eu</t>
  </si>
  <si>
    <t>Nicola Destro (FBK) - ndestro@fbk.eu</t>
  </si>
  <si>
    <t>SE KPI</t>
  </si>
  <si>
    <t>FO KPI</t>
  </si>
  <si>
    <t>Weighted average of scores from Energy Efficiency KPIs (Benchmarking Methodology)</t>
  </si>
  <si>
    <t xml:space="preserve">*will be defined applying a Benchmarking Methodology </t>
  </si>
  <si>
    <t>Weighted average of scores from the Energy Management section</t>
  </si>
  <si>
    <t>Weighted average of scores from the Self Evaluation section</t>
  </si>
  <si>
    <t>Weighted average of scores from the Future Outlook section</t>
  </si>
  <si>
    <t>Enter turnover in the winter season</t>
  </si>
  <si>
    <t>Winter season turnover</t>
  </si>
  <si>
    <t>Enter total volume of produced snow in the winter season</t>
  </si>
  <si>
    <t>Enter total volume of water concessions from the water supply network, in the winter season for snow production</t>
  </si>
  <si>
    <t>Total drop in the winter season</t>
  </si>
  <si>
    <t>Enter total height difference satisfid by all lift systems in the winter season</t>
  </si>
  <si>
    <t>Operative hours in the winter season</t>
  </si>
  <si>
    <t>Number of entrances in the winter season</t>
  </si>
  <si>
    <t>Enter number of entrances to the lift systems in the winter season</t>
  </si>
  <si>
    <t>Overall treated surface in the winter season</t>
  </si>
  <si>
    <t>Overall total drop in the winter season</t>
  </si>
  <si>
    <t>Enter the overall treated ski slope surface by all snow groomers in the winter season</t>
  </si>
  <si>
    <t>Enter the overall total drop carried out by all snow groomers in the winter season</t>
  </si>
  <si>
    <t>Days of operation in the winter season</t>
  </si>
  <si>
    <t>Number of visitors in the winter season</t>
  </si>
  <si>
    <t>Specify working days in the winter season</t>
  </si>
  <si>
    <t>Consumption in the winter season</t>
  </si>
  <si>
    <t>Enter the consumption (TOTAL = from the grid + RES self-consumption + CHP self-consumption) in the winter season</t>
  </si>
  <si>
    <t>Peak of consumption in the winter season</t>
  </si>
  <si>
    <t>Enter the peak power in the winter season</t>
  </si>
  <si>
    <t>Enter the consumption (for water pumping and snow generation) in the winter season</t>
  </si>
  <si>
    <t>Enter the consumption in the winter season</t>
  </si>
  <si>
    <t>Enter the expenditure in the winter season</t>
  </si>
  <si>
    <t xml:space="preserve">Cost in the winter season </t>
  </si>
  <si>
    <t>Electrical production in the winter season</t>
  </si>
  <si>
    <t>Enter the electricity production in the winter season</t>
  </si>
  <si>
    <t>Electrical self-consumption in the winter season</t>
  </si>
  <si>
    <t>Enter the electricity self-consumption in the winter season</t>
  </si>
  <si>
    <t>Electricity sold to the grid</t>
  </si>
  <si>
    <t>Enter the electricity sold to the grid in the winter season</t>
  </si>
  <si>
    <t>Electricity sold to the grid in the winter season</t>
  </si>
  <si>
    <t xml:space="preserve">Electrical production in the winter season </t>
  </si>
  <si>
    <t xml:space="preserve">Electrical self-consumption in the winter season </t>
  </si>
  <si>
    <t xml:space="preserve">Enter the electricity self-consumption in the winter season </t>
  </si>
  <si>
    <t xml:space="preserve">Electricity sold to the grid in the winter season </t>
  </si>
  <si>
    <t xml:space="preserve">Enter the electricity sold to the grid in the winter season </t>
  </si>
  <si>
    <t xml:space="preserve">Energy consumption of primary energy source 1 (gas) in the winter season </t>
  </si>
  <si>
    <t xml:space="preserve">Energy consumption of primary energy source 2 (biomass) in the winter season </t>
  </si>
  <si>
    <t xml:space="preserve">Energy consumption of primary energy source 3 (LPG) in the winter season </t>
  </si>
  <si>
    <t xml:space="preserve">Energy consumption of primary energy source 4 (oil) in the winter season </t>
  </si>
  <si>
    <t xml:space="preserve">Enter the energy consumption of primary energy source 1 (gas) in the winter season </t>
  </si>
  <si>
    <t xml:space="preserve">Enter the energy consumption of primary energy source 2 (biomass) in the winter season </t>
  </si>
  <si>
    <t xml:space="preserve">Enter the energy consumption of primary energy source 3 (LPG) in the winter season </t>
  </si>
  <si>
    <t xml:space="preserve">Enter the energy consumption of primary energy source 4 (oil) in the winter season </t>
  </si>
  <si>
    <t xml:space="preserve">Electrical production in the winter season  </t>
  </si>
  <si>
    <t>Heat production in the winter season</t>
  </si>
  <si>
    <t>Heat sold to district heating</t>
  </si>
  <si>
    <t>Heat dissipated</t>
  </si>
  <si>
    <t>Heat self-consumption</t>
  </si>
  <si>
    <t>Enter the thermal energy production in the winter season</t>
  </si>
  <si>
    <t>Enter the thermal energy self-consumption in the winter season</t>
  </si>
  <si>
    <t>Enter the thermal energy sod to the disctrict heating in the winter season</t>
  </si>
  <si>
    <t>Enter the thermal energy dissipated in the winter season</t>
  </si>
  <si>
    <t>Cost in the winter season</t>
  </si>
  <si>
    <t>Enter the consumption (do not include the gas for CHP) in the winter season</t>
  </si>
  <si>
    <t>Enter the consumption (do not include the LPG for CHP) in the winter season</t>
  </si>
  <si>
    <t>Enter the consumption (do not include the oil for CHP) in the winter season</t>
  </si>
  <si>
    <t>Enter the consumption of oil for building purposes in the winter season. Do not include the oil for CHP</t>
  </si>
  <si>
    <t>Enter the consumption of oil for other purposes (snowmobile, emergency power system) in the winter season. Do not include the oil for CHP</t>
  </si>
  <si>
    <t>Enter the consumption (do not include the biomass for CHP) in the winter season</t>
  </si>
  <si>
    <t>CO2 emissions in the winter season</t>
  </si>
  <si>
    <t>2) The analysis of the ski resort is focused in the winter season (1 November - 30 April)</t>
  </si>
  <si>
    <t>3) When "five reference winter seasons" are indicated, consider the values of the five most recent years and report the average value</t>
  </si>
  <si>
    <t xml:space="preserve">4) In all the answers considers only the buildings at the service of the ski slopes management (e.g. skipass sale, warehouses, control room; no hotel or residential) </t>
  </si>
  <si>
    <t>Heat Pump</t>
  </si>
  <si>
    <t>Type of thermal source (ground, water, air)</t>
  </si>
  <si>
    <t>Enter the type of thermal source</t>
  </si>
  <si>
    <t xml:space="preserve">Extracted thermal source </t>
  </si>
  <si>
    <t xml:space="preserve">kWh </t>
  </si>
  <si>
    <t>Enter the amount of heat extracted from the thermal source (please consider the COP; the electrical consumption of the heat pump is included in the "electrical consumption BUILDINGS")</t>
  </si>
  <si>
    <t>Snow production</t>
  </si>
  <si>
    <t>Enter the ski lifts operative hours in the winter season. Multiplies the daily hours for the operating days</t>
  </si>
  <si>
    <t>Minimum altitude of the slopes</t>
  </si>
  <si>
    <t>Maximum altitude of the slopes</t>
  </si>
  <si>
    <t>Average altitude of the slopes</t>
  </si>
  <si>
    <t>The average altitude is calculated automatically</t>
  </si>
  <si>
    <t>Enter the minimum altitude of the slopes</t>
  </si>
  <si>
    <t>Enter the maximum altitude of the slopes</t>
  </si>
  <si>
    <t>Total energy consumption in the winter season</t>
  </si>
  <si>
    <t>Total electricity consumption in the winter season</t>
  </si>
  <si>
    <t>Purchased energy commodities in the winter season</t>
  </si>
  <si>
    <t>Purchased grid electricity in the winter season</t>
  </si>
  <si>
    <t>Average heating degree days of your location</t>
  </si>
  <si>
    <t>Overall skier-days in the winter season</t>
  </si>
  <si>
    <t>Specify the overall skier-days in the winter season</t>
  </si>
  <si>
    <t>Specify number of visitors in the winter season. Please note that one visitor can stay more than one day and therefore generate more than one skier day</t>
  </si>
  <si>
    <t>Enter the expenditure (do not include the gas for CHP) in the winter season</t>
  </si>
  <si>
    <t>Enter the expenditure (do not include the LPG for CHP) in the winter season</t>
  </si>
  <si>
    <t>Enter the expenditure (do not include the oil for CHP) in the winter season</t>
  </si>
  <si>
    <t>Enter the expenditure (SNOW GROOMERS oil cost) in the winter season</t>
  </si>
  <si>
    <t>Enter the the expenditure of oil for building purposes in the winter season. Do not include the oil for CHP</t>
  </si>
  <si>
    <t>Enter the the expenditure of oil for other purposes (snowmobile, emergency power system) in the winter season. Do not include the oil for CHP</t>
  </si>
  <si>
    <t>Enter the expenditure (do not include the biomass for CHP) in the winter season</t>
  </si>
  <si>
    <t>kWh/(m2*HDD)</t>
  </si>
  <si>
    <t>€/(m2*HDD)</t>
  </si>
  <si>
    <t>Electricity consumption for ski lifts per entrance</t>
  </si>
  <si>
    <t>Energy cost for ski lifts per entrance (assuming the el. grid price)</t>
  </si>
  <si>
    <t>kWh/E</t>
  </si>
  <si>
    <t>€/E</t>
  </si>
  <si>
    <r>
      <t>Eel</t>
    </r>
    <r>
      <rPr>
        <vertAlign val="subscript"/>
        <sz val="11"/>
        <color theme="1"/>
        <rFont val="Calibri"/>
        <family val="2"/>
        <scheme val="minor"/>
      </rPr>
      <t>SL</t>
    </r>
    <r>
      <rPr>
        <sz val="11"/>
        <color theme="1"/>
        <rFont val="Calibri"/>
        <family val="2"/>
        <scheme val="minor"/>
      </rPr>
      <t>/(TD)</t>
    </r>
  </si>
  <si>
    <r>
      <t>Cel</t>
    </r>
    <r>
      <rPr>
        <vertAlign val="subscript"/>
        <sz val="11"/>
        <color theme="1"/>
        <rFont val="Calibri"/>
        <family val="2"/>
        <scheme val="minor"/>
      </rPr>
      <t>SL</t>
    </r>
    <r>
      <rPr>
        <sz val="11"/>
        <color theme="1"/>
        <rFont val="Calibri"/>
        <family val="2"/>
        <scheme val="minor"/>
      </rPr>
      <t>/(TD)</t>
    </r>
  </si>
  <si>
    <r>
      <t>Eel</t>
    </r>
    <r>
      <rPr>
        <vertAlign val="subscript"/>
        <sz val="11"/>
        <color theme="1"/>
        <rFont val="Calibri"/>
        <family val="2"/>
        <scheme val="minor"/>
      </rPr>
      <t>SL</t>
    </r>
    <r>
      <rPr>
        <sz val="11"/>
        <color theme="1"/>
        <rFont val="Calibri"/>
        <family val="2"/>
        <scheme val="minor"/>
      </rPr>
      <t>/(NE)</t>
    </r>
  </si>
  <si>
    <r>
      <t>Cel</t>
    </r>
    <r>
      <rPr>
        <vertAlign val="subscript"/>
        <sz val="11"/>
        <color theme="1"/>
        <rFont val="Calibri"/>
        <family val="2"/>
        <scheme val="minor"/>
      </rPr>
      <t>SL</t>
    </r>
    <r>
      <rPr>
        <sz val="11"/>
        <color theme="1"/>
        <rFont val="Calibri"/>
        <family val="2"/>
        <scheme val="minor"/>
      </rPr>
      <t>/(NE)</t>
    </r>
  </si>
  <si>
    <r>
      <t>E</t>
    </r>
    <r>
      <rPr>
        <vertAlign val="subscript"/>
        <sz val="11"/>
        <color theme="1"/>
        <rFont val="Calibri"/>
        <family val="2"/>
        <scheme val="minor"/>
      </rPr>
      <t>SG</t>
    </r>
    <r>
      <rPr>
        <sz val="11"/>
        <color theme="1"/>
        <rFont val="Calibri"/>
        <family val="2"/>
        <scheme val="minor"/>
      </rPr>
      <t>/(TS)</t>
    </r>
  </si>
  <si>
    <r>
      <t>Ce</t>
    </r>
    <r>
      <rPr>
        <vertAlign val="subscript"/>
        <sz val="11"/>
        <color theme="1"/>
        <rFont val="Calibri"/>
        <family val="2"/>
        <scheme val="minor"/>
      </rPr>
      <t>SG</t>
    </r>
    <r>
      <rPr>
        <sz val="11"/>
        <color theme="1"/>
        <rFont val="Calibri"/>
        <family val="2"/>
        <scheme val="minor"/>
      </rPr>
      <t>/(TS)</t>
    </r>
  </si>
  <si>
    <r>
      <t>E</t>
    </r>
    <r>
      <rPr>
        <vertAlign val="subscript"/>
        <sz val="11"/>
        <color theme="1"/>
        <rFont val="Calibri"/>
        <family val="2"/>
        <scheme val="minor"/>
      </rPr>
      <t>SG</t>
    </r>
    <r>
      <rPr>
        <sz val="11"/>
        <color theme="1"/>
        <rFont val="Calibri"/>
        <family val="2"/>
        <scheme val="minor"/>
      </rPr>
      <t>/(GD)</t>
    </r>
  </si>
  <si>
    <r>
      <t>Ce</t>
    </r>
    <r>
      <rPr>
        <vertAlign val="subscript"/>
        <sz val="11"/>
        <color theme="1"/>
        <rFont val="Calibri"/>
        <family val="2"/>
        <scheme val="minor"/>
      </rPr>
      <t>SG</t>
    </r>
    <r>
      <rPr>
        <sz val="11"/>
        <color theme="1"/>
        <rFont val="Calibri"/>
        <family val="2"/>
        <scheme val="minor"/>
      </rPr>
      <t>/(GD)</t>
    </r>
  </si>
  <si>
    <t>Electricity consumption for ski lifts per km of drop</t>
  </si>
  <si>
    <t>Energy cost for ski lifts per km of drop (assuming the el. grid price)</t>
  </si>
  <si>
    <t>kWh/km</t>
  </si>
  <si>
    <t>€/km</t>
  </si>
  <si>
    <t>Energy consumption for snow groomers per km of drop</t>
  </si>
  <si>
    <t>Energy cost for snow groomers per km of drop</t>
  </si>
  <si>
    <t>kWh/km2</t>
  </si>
  <si>
    <t>€/km2</t>
  </si>
  <si>
    <t>Energy consumption for snow groomers per km2 of treated slope</t>
  </si>
  <si>
    <t>Energy cost for snow groomers per km2 of treated slope</t>
  </si>
  <si>
    <t>kWh/km3</t>
  </si>
  <si>
    <t>€/km3</t>
  </si>
  <si>
    <t>Energy consumption for snow groomers per km2 of treated slope and km of drop</t>
  </si>
  <si>
    <t>Energy cost for snow groomers per km2 of treated slope and km of drop</t>
  </si>
  <si>
    <t>Heating consumption for buildings per m2 of building surface</t>
  </si>
  <si>
    <t>Heating cost for buildings per m2 of building surface (assuming the el. grid price)</t>
  </si>
  <si>
    <t>Electrical consumption for buildings per m2 of building surface</t>
  </si>
  <si>
    <t>Electrical cost for buildings per m2 of building surface (assuming the el. grid price)</t>
  </si>
  <si>
    <r>
      <t>E</t>
    </r>
    <r>
      <rPr>
        <vertAlign val="subscript"/>
        <sz val="11"/>
        <color theme="1"/>
        <rFont val="Calibri"/>
        <family val="2"/>
        <scheme val="minor"/>
      </rPr>
      <t>HB</t>
    </r>
    <r>
      <rPr>
        <sz val="11"/>
        <color theme="1"/>
        <rFont val="Calibri"/>
        <family val="2"/>
        <scheme val="minor"/>
      </rPr>
      <t>/(BS)</t>
    </r>
  </si>
  <si>
    <r>
      <t>Ce</t>
    </r>
    <r>
      <rPr>
        <vertAlign val="subscript"/>
        <sz val="11"/>
        <color theme="1"/>
        <rFont val="Calibri"/>
        <family val="2"/>
        <scheme val="minor"/>
      </rPr>
      <t>HB</t>
    </r>
    <r>
      <rPr>
        <sz val="11"/>
        <color theme="1"/>
        <rFont val="Calibri"/>
        <family val="2"/>
        <scheme val="minor"/>
      </rPr>
      <t>/(BS)</t>
    </r>
  </si>
  <si>
    <r>
      <t>E</t>
    </r>
    <r>
      <rPr>
        <vertAlign val="subscript"/>
        <sz val="11"/>
        <color theme="1"/>
        <rFont val="Calibri"/>
        <family val="2"/>
        <scheme val="minor"/>
      </rPr>
      <t>EB</t>
    </r>
    <r>
      <rPr>
        <sz val="11"/>
        <color theme="1"/>
        <rFont val="Calibri"/>
        <family val="2"/>
        <scheme val="minor"/>
      </rPr>
      <t>/(BS)</t>
    </r>
  </si>
  <si>
    <r>
      <t>Ce</t>
    </r>
    <r>
      <rPr>
        <vertAlign val="subscript"/>
        <sz val="11"/>
        <color theme="1"/>
        <rFont val="Calibri"/>
        <family val="2"/>
        <scheme val="minor"/>
      </rPr>
      <t>EB</t>
    </r>
    <r>
      <rPr>
        <sz val="11"/>
        <color theme="1"/>
        <rFont val="Calibri"/>
        <family val="2"/>
        <scheme val="minor"/>
      </rPr>
      <t>/(BS)</t>
    </r>
  </si>
  <si>
    <t>Enter the average heating degree days of your location. Use this tool: "http://re.jrc.ec.europa.eu/pvg_tools/en/tools.html#TMY" - enter your address, select dry bulb temperature (to the left of View!), View!, simulation outputs, heating degree days.</t>
  </si>
  <si>
    <t>Enter the five reference winter seasons used for the calculation of the average seasonal data (e.g. 2013/2014 - 2017/2018)</t>
  </si>
  <si>
    <t>ENERGY EFFICIENCY &amp; ECONOMY</t>
  </si>
  <si>
    <t>E_EF OSR KPI</t>
  </si>
  <si>
    <t>E_EC OSR KPI</t>
  </si>
  <si>
    <t>Weighted average of scores from "overall ski-resort" energy efficiency KPIs (Benchmarking Methodology)</t>
  </si>
  <si>
    <t>Weighted average of scores from "overall ski-resort" energy economy KPIs (Benchmarking Methodology)</t>
  </si>
  <si>
    <t>E_EF SP KPI</t>
  </si>
  <si>
    <t>E_EC SP KPI</t>
  </si>
  <si>
    <t>Weighted average of scores from "snow production" energy efficiency KPIs (Benchmarking Methodology)</t>
  </si>
  <si>
    <t>Weighted average of scores from "snow production" energy economy KPIs (Benchmarking Methodology)</t>
  </si>
  <si>
    <t>E_EF SL KPI</t>
  </si>
  <si>
    <t>E_EC SL KPI</t>
  </si>
  <si>
    <t>Weighted average of scores from "ski-lift" energy efficiency KPIs (Benchmarking Methodology)</t>
  </si>
  <si>
    <t>Weighted average of scores from "ski-lift" energy economy KPIs (Benchmarking Methodology)</t>
  </si>
  <si>
    <t>Weighted average of scores from "snow groomers" energy efficiency KPIs (Benchmarking Methodology)</t>
  </si>
  <si>
    <t>Weighted average of scores from "snow groomers" energy economy KPIs (Benchmarking Methodology)</t>
  </si>
  <si>
    <t>E_EF B KPI</t>
  </si>
  <si>
    <t>E_EC B KPI</t>
  </si>
  <si>
    <t>Weighted average of scores from "buildings" energy efficiency KPIs (Benchmarking Methodology)</t>
  </si>
  <si>
    <t>Weighted average of scores from "buildings" energy economy KPIs (Benchmarking Methodology)</t>
  </si>
  <si>
    <t>43*</t>
  </si>
  <si>
    <t>44*</t>
  </si>
  <si>
    <t>Overall Energy Efficiency &amp; Economy KPI</t>
  </si>
  <si>
    <t>Weighted average of scores from Energy Economy KPIs (Benchmarking Methodology)</t>
  </si>
  <si>
    <t>Is public transport (train, bus) available to reach your ski resort?</t>
  </si>
  <si>
    <t>Do you offer recharging/refueling points for zero-emission vehicles?</t>
  </si>
  <si>
    <t>Is public transport (train, bus) available to move within your ski resort?</t>
  </si>
  <si>
    <t>Is zero-emission public transport (pure electric or hydrogen) available to reach your ski resort?</t>
  </si>
  <si>
    <t>Is zero-emission public transport (pure electric or hydrogen) available to move within your ski resort?</t>
  </si>
  <si>
    <t>SUSTAINABLE MOBILITY</t>
  </si>
  <si>
    <t>ADAPTATION TO CLIMATE CHANGE</t>
  </si>
  <si>
    <t>Do you implement direct integration of renewable sources at recharging/refueling points (e.g. PV integrated with recharging/refueling point)?</t>
  </si>
  <si>
    <t>Technical strategies</t>
  </si>
  <si>
    <t>Increase snowmaking</t>
  </si>
  <si>
    <t>Protection of snow and glaciers to avoid summer melting</t>
  </si>
  <si>
    <t>Increase the number of north facing ski slopes</t>
  </si>
  <si>
    <t>Increase the number of ski slopes at higher altitudes</t>
  </si>
  <si>
    <t xml:space="preserve">Invest in revenue diversiﬁcation (services for non-skiers and summer tourism)  </t>
  </si>
  <si>
    <t>Nocturnal skiing</t>
  </si>
  <si>
    <t>Collaborations with other ski resorts</t>
  </si>
  <si>
    <t>Business strategies</t>
  </si>
  <si>
    <t>Marketing strategies (incentives or guarantees to overcome skiers’ reluctance to book a ski holiday because of uncertain snow conditions)</t>
  </si>
  <si>
    <t>Demand Response</t>
  </si>
  <si>
    <t>SMART GRID</t>
  </si>
  <si>
    <t>ICT for monitoring</t>
  </si>
  <si>
    <t>ICT for prediction</t>
  </si>
  <si>
    <t>Power to heat</t>
  </si>
  <si>
    <t>Power to gas</t>
  </si>
  <si>
    <t>Power to mobility</t>
  </si>
  <si>
    <t>ICT for control</t>
  </si>
  <si>
    <t xml:space="preserve">Smart electric generation </t>
  </si>
  <si>
    <t>Electric storage</t>
  </si>
  <si>
    <t>SUSTAINABILITY</t>
  </si>
  <si>
    <t>Weighted average of scores from the Sustainable Mobility section</t>
  </si>
  <si>
    <t>SM KPI</t>
  </si>
  <si>
    <t>Weighted average of scores from the Smart Grid section</t>
  </si>
  <si>
    <t>SG KPI</t>
  </si>
  <si>
    <t>Weighted average of scores from the Adaptation to Climate Change section</t>
  </si>
  <si>
    <t>ACC KPI</t>
  </si>
  <si>
    <t>48*</t>
  </si>
  <si>
    <t>54*</t>
  </si>
  <si>
    <t>Smart Altitude</t>
  </si>
  <si>
    <r>
      <t>Wi-EMT (Wi</t>
    </r>
    <r>
      <rPr>
        <sz val="15"/>
        <color rgb="FF0070C0"/>
        <rFont val="Arial Rounded MT Bold"/>
        <family val="2"/>
      </rPr>
      <t>nter</t>
    </r>
    <r>
      <rPr>
        <b/>
        <sz val="15"/>
        <color rgb="FF0070C0"/>
        <rFont val="Arial Rounded MT Bold"/>
        <family val="2"/>
      </rPr>
      <t xml:space="preserve"> </t>
    </r>
    <r>
      <rPr>
        <sz val="15"/>
        <color rgb="FF0070C0"/>
        <rFont val="Arial Rounded MT Bold"/>
        <family val="2"/>
      </rPr>
      <t>Tourism</t>
    </r>
    <r>
      <rPr>
        <b/>
        <sz val="15"/>
        <color rgb="FF0070C0"/>
        <rFont val="Arial Rounded MT Bold"/>
        <family val="2"/>
      </rPr>
      <t xml:space="preserve"> E</t>
    </r>
    <r>
      <rPr>
        <sz val="15"/>
        <color rgb="FF0070C0"/>
        <rFont val="Arial Rounded MT Bold"/>
        <family val="2"/>
      </rPr>
      <t>co</t>
    </r>
    <r>
      <rPr>
        <b/>
        <sz val="15"/>
        <color rgb="FF0070C0"/>
        <rFont val="Arial Rounded MT Bold"/>
        <family val="2"/>
      </rPr>
      <t>-E</t>
    </r>
    <r>
      <rPr>
        <sz val="15"/>
        <color rgb="FF0070C0"/>
        <rFont val="Arial Rounded MT Bold"/>
        <family val="2"/>
      </rPr>
      <t>nergy</t>
    </r>
    <r>
      <rPr>
        <b/>
        <sz val="15"/>
        <color rgb="FF0070C0"/>
        <rFont val="Arial Rounded MT Bold"/>
        <family val="2"/>
      </rPr>
      <t xml:space="preserve"> M</t>
    </r>
    <r>
      <rPr>
        <sz val="15"/>
        <color rgb="FF0070C0"/>
        <rFont val="Arial Rounded MT Bold"/>
        <family val="2"/>
      </rPr>
      <t>anagement</t>
    </r>
    <r>
      <rPr>
        <b/>
        <sz val="15"/>
        <color rgb="FF0070C0"/>
        <rFont val="Arial Rounded MT Bold"/>
        <family val="2"/>
      </rPr>
      <t xml:space="preserve"> </t>
    </r>
    <r>
      <rPr>
        <sz val="15"/>
        <color rgb="FF0070C0"/>
        <rFont val="Arial Rounded MT Bold"/>
        <family val="2"/>
      </rPr>
      <t>Tool</t>
    </r>
    <r>
      <rPr>
        <b/>
        <sz val="15"/>
        <color rgb="FF0070C0"/>
        <rFont val="Arial Rounded MT Bold"/>
        <family val="2"/>
      </rPr>
      <t>)</t>
    </r>
  </si>
  <si>
    <t>SMART ALTITUDE aims at enabling and accelerating the implementation of low-carbon policies in winter tourism regions. Technical solutions for the reduction of energy consumption and GHG emissions in mountain areas relying on winter tourism today exist, with up to 40% reduction potential. However, key trade-offs are at the heart of their slow uptake: they require stronger and innovative involvement to overpass strategic (goals, priorities, risks), economic (costs, financing) and organizational (partnership, stakeholder involvement) challenges. SMART ALTITUDE will demonstrate the efficiency of a decision support tool integrating all challenges into a step-by-step approach to energy transition. The project clearly innovates by deploying a comprehensive approach of low-carbon policy implementation based on impact maximization accounting for technical, economic and governance factors. It is based on common performance indicators, monitoring systems (snow processes, municipal infrastructure, renewables, buildings etc.) and Energy Management Systems (EMS) in mountain territories, so as to build a shared situational awareness and take impactful decisions. The approach is implemented in 3 real-field demonstrations and prepares for replication in 20 other Alpine Space territories. The project targets policymakers, infrastructure operators, investors, tourism and entrepreneurship organisations. Its outputs are a Territorial diagnosis method, an online Smart Altitude Toolkit, Living Labs, a Planning model for adaptation strategy implementation, a Replication roadmap and a Network of low-carbon winter tourism regions. The partnership and activities ensure the approach suitability across the Alpine Space, promote new innovations and skills, and enable policymakers to plan and prioritize measures increasing the resilience of mountain areas.</t>
  </si>
  <si>
    <r>
      <t xml:space="preserve">Wi-EMT is an audit tool for the ski resort operators to evaluate the ecological, energetic and management status, identifying the priorities of intervention in a comparative perspective with other ski resorts. 
</t>
    </r>
    <r>
      <rPr>
        <u/>
        <sz val="11"/>
        <color theme="1"/>
        <rFont val="Calibri"/>
        <family val="2"/>
        <scheme val="minor"/>
      </rPr>
      <t>INPUT DATA:</t>
    </r>
    <r>
      <rPr>
        <sz val="11"/>
        <color theme="1"/>
        <rFont val="Calibri"/>
        <family val="2"/>
        <scheme val="minor"/>
      </rPr>
      <t xml:space="preserve">
- QUESTIONNAIRE
</t>
    </r>
    <r>
      <rPr>
        <u/>
        <sz val="11"/>
        <color theme="1"/>
        <rFont val="Calibri"/>
        <family val="2"/>
        <scheme val="minor"/>
      </rPr>
      <t>OUTPUT DATA:</t>
    </r>
    <r>
      <rPr>
        <sz val="11"/>
        <color theme="1"/>
        <rFont val="Calibri"/>
        <family val="2"/>
        <scheme val="minor"/>
      </rPr>
      <t xml:space="preserve">
 - SKI RESORT ID
 - SKI RESORT KPIs
 - EVALUATION REPORT
</t>
    </r>
  </si>
  <si>
    <t xml:space="preserve">MORE INFO: https://www.alpine-space.eu/projects/smart-altitude/en/home </t>
  </si>
  <si>
    <t>year</t>
  </si>
  <si>
    <t>(gCO2eq /kWh)</t>
  </si>
  <si>
    <t>Austria</t>
  </si>
  <si>
    <t>Switzerland</t>
  </si>
  <si>
    <t>Slovenia</t>
  </si>
  <si>
    <t>France</t>
  </si>
  <si>
    <t>Germany</t>
  </si>
  <si>
    <t>Italy</t>
  </si>
  <si>
    <t>TOTAL</t>
  </si>
  <si>
    <t>tCO2/MWh</t>
  </si>
  <si>
    <t>Tons of CO2 emitted per MWh of energy consumption</t>
  </si>
  <si>
    <t>Smart grid (smart generation, storage, demand respose …)</t>
  </si>
  <si>
    <t xml:space="preserve">Have you planned to implement "mitigation" investments in the next five years? </t>
  </si>
  <si>
    <t>Zero-emission public transport within the ski resort</t>
  </si>
  <si>
    <t>E-charging/H2-refuelling points availability</t>
  </si>
  <si>
    <t xml:space="preserve">Have you planned to implement "adaptation" investments in the next five years? </t>
  </si>
  <si>
    <t>Invest in revenue diversiﬁcation</t>
  </si>
  <si>
    <t>Marketing strategies</t>
  </si>
  <si>
    <t>Weighted average of scores from Sustainability KPIs (Benchmarking Methodology)</t>
  </si>
  <si>
    <t>Electricity consumption for ski lifts per 1000 km of drop and 1000 entrance</t>
  </si>
  <si>
    <t>Energy cost for ski lifts per 1000 km of drop and 1000 entrance (assuming the el. grid price)</t>
  </si>
  <si>
    <t>kWh/(1000km*1000E)</t>
  </si>
  <si>
    <t>€/(1000km*1000E)</t>
  </si>
  <si>
    <t>Ratio between total renewable energy consumption and total energy consumption</t>
  </si>
  <si>
    <t>Use of renewable energy sources in % of total energy consumption</t>
  </si>
  <si>
    <t>% of consumption from renewable energy sources</t>
  </si>
  <si>
    <t>Enter the % of consumption from renewable energy sources</t>
  </si>
  <si>
    <t>%RES</t>
  </si>
  <si>
    <t>CO2 emission factor &amp; RES%</t>
  </si>
  <si>
    <t>E_EF KPI</t>
  </si>
  <si>
    <t>E_EC KPI</t>
  </si>
  <si>
    <t>S KPI</t>
  </si>
  <si>
    <t>Weighted average of scores from Energy Efficiency, Energy Economy, Sustainability, Energy Management, Smart Grid, Adaptation to Climate Change, Self Evaluation, Future Outlook sections (partially applying a Benchmarking Methodology)</t>
  </si>
  <si>
    <t>5) In the section "Energy Consumption and Production" considers only the energy consumption of the ski slopes management (snow production, ski lifts, snow groomers, service buildings; not hotel or residential) and the energy production systems owned by the ski slope operator used for the ski slopes management (e.g. snow production, ski lifts, snow groomers, service buildings; not hotel or residential)</t>
  </si>
  <si>
    <t xml:space="preserve">1) Fill in the "Questionnaire" sheet. You will receive an Evaluation Report from the SMART ALTITUDE partners including the "SKI RESORT ID" and the "SKI RESORT KPIs"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</si>
</sst>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
  </numFmts>
  <fonts count="14" x14ac:knownFonts="1">
    <font>
      <sz val="11"/>
      <color theme="1"/>
      <name val="Calibri"/>
      <family val="2"/>
      <scheme val="minor"/>
    </font>
    <font>
      <b/>
      <sz val="11"/>
      <color theme="1"/>
      <name val="Calibri"/>
      <family val="2"/>
      <scheme val="minor"/>
    </font>
    <font>
      <b/>
      <i/>
      <sz val="11"/>
      <color theme="1"/>
      <name val="Calibri"/>
      <family val="2"/>
      <scheme val="minor"/>
    </font>
    <font>
      <i/>
      <sz val="11"/>
      <color theme="1"/>
      <name val="Calibri"/>
      <family val="2"/>
      <scheme val="minor"/>
    </font>
    <font>
      <vertAlign val="superscript"/>
      <sz val="11"/>
      <color theme="1"/>
      <name val="Calibri"/>
      <family val="2"/>
      <scheme val="minor"/>
    </font>
    <font>
      <i/>
      <vertAlign val="subscript"/>
      <sz val="11"/>
      <color theme="1"/>
      <name val="Calibri"/>
      <family val="2"/>
      <scheme val="minor"/>
    </font>
    <font>
      <vertAlign val="subscript"/>
      <sz val="11"/>
      <color theme="1"/>
      <name val="Calibri"/>
      <family val="2"/>
      <scheme val="minor"/>
    </font>
    <font>
      <sz val="11"/>
      <color theme="1"/>
      <name val="Times New Roman"/>
      <family val="1"/>
    </font>
    <font>
      <sz val="11"/>
      <color theme="1"/>
      <name val="Calibri"/>
      <family val="2"/>
    </font>
    <font>
      <sz val="11"/>
      <color rgb="FFFF0000"/>
      <name val="Calibri"/>
      <family val="2"/>
      <scheme val="minor"/>
    </font>
    <font>
      <sz val="11"/>
      <name val="Calibri"/>
      <family val="2"/>
      <scheme val="minor"/>
    </font>
    <font>
      <b/>
      <sz val="15"/>
      <color rgb="FF0070C0"/>
      <name val="Arial Rounded MT Bold"/>
      <family val="2"/>
    </font>
    <font>
      <sz val="15"/>
      <color rgb="FF0070C0"/>
      <name val="Arial Rounded MT Bold"/>
      <family val="2"/>
    </font>
    <font>
      <u/>
      <sz val="11"/>
      <color theme="1"/>
      <name val="Calibri"/>
      <family val="2"/>
      <scheme val="minor"/>
    </font>
  </fonts>
  <fills count="17">
    <fill>
      <patternFill patternType="none"/>
    </fill>
    <fill>
      <patternFill patternType="gray125"/>
    </fill>
    <fill>
      <patternFill patternType="solid">
        <fgColor theme="4" tint="0.79998168889431442"/>
        <bgColor indexed="64"/>
      </patternFill>
    </fill>
    <fill>
      <patternFill patternType="solid">
        <fgColor rgb="FF00B050"/>
        <bgColor indexed="64"/>
      </patternFill>
    </fill>
    <fill>
      <patternFill patternType="solid">
        <fgColor rgb="FF92D050"/>
        <bgColor indexed="64"/>
      </patternFill>
    </fill>
    <fill>
      <patternFill patternType="solid">
        <fgColor rgb="FFFFC000"/>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3" tint="0.79998168889431442"/>
        <bgColor indexed="64"/>
      </patternFill>
    </fill>
    <fill>
      <patternFill patternType="solid">
        <fgColor rgb="FFFF99FF"/>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rgb="FF0070C0"/>
        <bgColor indexed="64"/>
      </patternFill>
    </fill>
    <fill>
      <patternFill patternType="solid">
        <fgColor rgb="FF00B0F0"/>
        <bgColor indexed="64"/>
      </patternFill>
    </fill>
    <fill>
      <patternFill patternType="solid">
        <fgColor theme="4" tint="0.59999389629810485"/>
        <bgColor indexed="64"/>
      </patternFill>
    </fill>
    <fill>
      <patternFill patternType="solid">
        <fgColor theme="5"/>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64">
    <xf numFmtId="0" fontId="0" fillId="0" borderId="0" xfId="0"/>
    <xf numFmtId="0" fontId="0" fillId="0" borderId="0" xfId="0" applyFont="1" applyBorder="1" applyAlignment="1">
      <alignment vertical="center"/>
    </xf>
    <xf numFmtId="0" fontId="0" fillId="0" borderId="3" xfId="0" applyFont="1" applyBorder="1" applyAlignment="1">
      <alignment vertical="center" wrapText="1"/>
    </xf>
    <xf numFmtId="0" fontId="0" fillId="0" borderId="3" xfId="0" applyFont="1" applyBorder="1" applyAlignment="1">
      <alignment vertical="center"/>
    </xf>
    <xf numFmtId="0" fontId="3" fillId="0" borderId="3" xfId="0" applyFont="1" applyBorder="1" applyAlignment="1">
      <alignment vertical="center" wrapText="1"/>
    </xf>
    <xf numFmtId="0" fontId="0" fillId="0" borderId="0" xfId="0" applyFont="1" applyBorder="1" applyAlignment="1">
      <alignment vertical="center" wrapText="1"/>
    </xf>
    <xf numFmtId="0" fontId="3" fillId="0" borderId="0" xfId="0" applyFont="1" applyBorder="1" applyAlignment="1">
      <alignment vertical="center" wrapText="1"/>
    </xf>
    <xf numFmtId="0" fontId="0" fillId="0" borderId="0" xfId="0" applyBorder="1" applyAlignment="1">
      <alignment vertical="center"/>
    </xf>
    <xf numFmtId="0" fontId="0" fillId="0" borderId="0" xfId="0" applyBorder="1" applyAlignment="1">
      <alignment vertical="center" wrapText="1"/>
    </xf>
    <xf numFmtId="0" fontId="0" fillId="0" borderId="0" xfId="0" applyFont="1" applyFill="1" applyBorder="1" applyAlignment="1">
      <alignment vertical="center" wrapText="1"/>
    </xf>
    <xf numFmtId="0" fontId="3" fillId="0" borderId="0" xfId="0" applyFont="1" applyFill="1" applyBorder="1" applyAlignment="1">
      <alignment vertical="center" wrapText="1"/>
    </xf>
    <xf numFmtId="0" fontId="0" fillId="0" borderId="5" xfId="0" applyFont="1" applyBorder="1" applyAlignment="1">
      <alignment vertical="center"/>
    </xf>
    <xf numFmtId="0" fontId="0" fillId="0" borderId="3" xfId="0" applyFont="1" applyFill="1" applyBorder="1" applyAlignment="1">
      <alignment vertical="center" wrapText="1"/>
    </xf>
    <xf numFmtId="0" fontId="0" fillId="0" borderId="0" xfId="0" applyFill="1" applyBorder="1" applyAlignment="1">
      <alignment vertical="center" wrapText="1"/>
    </xf>
    <xf numFmtId="0" fontId="0" fillId="0" borderId="5" xfId="0" applyFill="1" applyBorder="1" applyAlignment="1">
      <alignment vertical="center" wrapText="1"/>
    </xf>
    <xf numFmtId="0" fontId="0" fillId="0" borderId="5" xfId="0" applyFont="1" applyFill="1" applyBorder="1" applyAlignment="1">
      <alignment vertical="center" wrapText="1"/>
    </xf>
    <xf numFmtId="0" fontId="1" fillId="0" borderId="0" xfId="0" applyFont="1" applyBorder="1" applyAlignment="1">
      <alignment vertical="center"/>
    </xf>
    <xf numFmtId="0" fontId="0" fillId="0" borderId="3" xfId="0" applyFill="1" applyBorder="1" applyAlignment="1">
      <alignment vertical="center"/>
    </xf>
    <xf numFmtId="0" fontId="0" fillId="0" borderId="0" xfId="0" applyFill="1" applyBorder="1" applyAlignment="1">
      <alignment vertical="center"/>
    </xf>
    <xf numFmtId="0" fontId="0" fillId="0" borderId="5" xfId="0" applyFill="1" applyBorder="1" applyAlignment="1">
      <alignment vertical="center"/>
    </xf>
    <xf numFmtId="0" fontId="0" fillId="0" borderId="0" xfId="0" applyAlignment="1">
      <alignment wrapText="1"/>
    </xf>
    <xf numFmtId="0" fontId="0" fillId="0" borderId="1" xfId="0" applyBorder="1"/>
    <xf numFmtId="0" fontId="8" fillId="0" borderId="1" xfId="0" applyFont="1" applyBorder="1"/>
    <xf numFmtId="0" fontId="1" fillId="9" borderId="1" xfId="0" applyFont="1" applyFill="1" applyBorder="1" applyAlignment="1">
      <alignment horizontal="center" vertical="center"/>
    </xf>
    <xf numFmtId="0" fontId="1" fillId="9"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1" fillId="9" borderId="10" xfId="0" applyFont="1" applyFill="1" applyBorder="1" applyAlignment="1">
      <alignment horizontal="center"/>
    </xf>
    <xf numFmtId="0" fontId="1" fillId="9" borderId="11" xfId="0" applyFont="1" applyFill="1" applyBorder="1" applyAlignment="1">
      <alignment horizontal="center"/>
    </xf>
    <xf numFmtId="0" fontId="1" fillId="9" borderId="12" xfId="0" applyFont="1" applyFill="1" applyBorder="1" applyAlignment="1">
      <alignment horizontal="center" wrapText="1"/>
    </xf>
    <xf numFmtId="0" fontId="0" fillId="0" borderId="16" xfId="0" applyBorder="1"/>
    <xf numFmtId="0" fontId="0" fillId="0" borderId="17" xfId="0" applyBorder="1" applyAlignment="1">
      <alignment wrapText="1"/>
    </xf>
    <xf numFmtId="0" fontId="0" fillId="0" borderId="18" xfId="0" applyBorder="1"/>
    <xf numFmtId="0" fontId="0" fillId="0" borderId="19" xfId="0" applyBorder="1"/>
    <xf numFmtId="0" fontId="8" fillId="0" borderId="19" xfId="0" applyFont="1" applyBorder="1"/>
    <xf numFmtId="0" fontId="0" fillId="0" borderId="20" xfId="0" applyBorder="1" applyAlignment="1">
      <alignment wrapText="1"/>
    </xf>
    <xf numFmtId="164" fontId="0" fillId="0" borderId="1" xfId="0" applyNumberFormat="1" applyBorder="1"/>
    <xf numFmtId="0" fontId="0" fillId="0" borderId="1" xfId="0" applyFont="1" applyBorder="1" applyAlignment="1">
      <alignment vertical="center" wrapText="1"/>
    </xf>
    <xf numFmtId="0" fontId="0" fillId="0" borderId="1" xfId="0" applyFont="1" applyBorder="1" applyAlignment="1">
      <alignment vertical="center"/>
    </xf>
    <xf numFmtId="0" fontId="0" fillId="0" borderId="1" xfId="0" applyBorder="1" applyAlignment="1">
      <alignment vertical="center"/>
    </xf>
    <xf numFmtId="0" fontId="0" fillId="0" borderId="1" xfId="0" applyBorder="1" applyAlignment="1">
      <alignment vertical="center" wrapText="1"/>
    </xf>
    <xf numFmtId="0" fontId="0" fillId="0" borderId="18" xfId="0" applyBorder="1" applyAlignment="1">
      <alignment horizontal="right"/>
    </xf>
    <xf numFmtId="0" fontId="1" fillId="4" borderId="0" xfId="0" applyFont="1" applyFill="1"/>
    <xf numFmtId="0" fontId="0" fillId="4" borderId="0" xfId="0" applyFill="1"/>
    <xf numFmtId="0" fontId="0" fillId="0" borderId="1" xfId="0" applyBorder="1" applyAlignment="1">
      <alignment wrapText="1"/>
    </xf>
    <xf numFmtId="0" fontId="0" fillId="0" borderId="3" xfId="0" applyBorder="1" applyAlignment="1">
      <alignment vertical="center" wrapText="1"/>
    </xf>
    <xf numFmtId="0" fontId="3" fillId="0" borderId="0" xfId="0" applyFont="1" applyFill="1" applyBorder="1" applyAlignment="1">
      <alignment vertical="center" wrapText="1"/>
    </xf>
    <xf numFmtId="0" fontId="3" fillId="0" borderId="3" xfId="0" applyFont="1" applyFill="1" applyBorder="1" applyAlignment="1">
      <alignment vertical="center" wrapText="1"/>
    </xf>
    <xf numFmtId="0" fontId="3" fillId="0" borderId="5" xfId="0" applyFont="1" applyFill="1" applyBorder="1" applyAlignment="1">
      <alignment vertical="center" wrapText="1"/>
    </xf>
    <xf numFmtId="0" fontId="3" fillId="0" borderId="0" xfId="0" applyFont="1" applyBorder="1" applyAlignment="1">
      <alignment vertical="center" wrapText="1"/>
    </xf>
    <xf numFmtId="3" fontId="0" fillId="0" borderId="0" xfId="0" applyNumberFormat="1" applyFont="1" applyBorder="1" applyAlignment="1">
      <alignment vertical="center" wrapText="1"/>
    </xf>
    <xf numFmtId="0" fontId="0" fillId="0" borderId="0" xfId="0" applyFont="1" applyFill="1" applyBorder="1" applyAlignment="1">
      <alignment vertical="center"/>
    </xf>
    <xf numFmtId="0" fontId="0" fillId="0" borderId="3" xfId="0" applyFill="1" applyBorder="1" applyAlignment="1">
      <alignment vertical="center" wrapText="1"/>
    </xf>
    <xf numFmtId="3" fontId="0" fillId="0" borderId="0" xfId="0" applyNumberFormat="1" applyBorder="1" applyAlignment="1">
      <alignment vertical="center" wrapText="1"/>
    </xf>
    <xf numFmtId="0" fontId="10" fillId="0" borderId="0" xfId="0" applyFont="1" applyFill="1" applyBorder="1" applyAlignment="1">
      <alignment vertical="center" wrapText="1"/>
    </xf>
    <xf numFmtId="0" fontId="10" fillId="0" borderId="0" xfId="0" applyFont="1" applyBorder="1" applyAlignment="1">
      <alignment vertical="center"/>
    </xf>
    <xf numFmtId="1" fontId="0" fillId="0" borderId="0" xfId="0" applyNumberFormat="1" applyFont="1" applyBorder="1" applyAlignment="1">
      <alignment vertical="center"/>
    </xf>
    <xf numFmtId="0" fontId="9" fillId="0" borderId="0" xfId="0" applyFont="1" applyFill="1" applyBorder="1" applyAlignment="1">
      <alignment vertical="center"/>
    </xf>
    <xf numFmtId="1" fontId="0" fillId="0" borderId="0" xfId="0" applyNumberFormat="1" applyFont="1" applyFill="1" applyBorder="1" applyAlignment="1">
      <alignment vertical="center"/>
    </xf>
    <xf numFmtId="3" fontId="0" fillId="0" borderId="0" xfId="0" applyNumberFormat="1" applyFont="1" applyFill="1" applyBorder="1" applyAlignment="1">
      <alignment vertical="center"/>
    </xf>
    <xf numFmtId="3" fontId="0" fillId="0" borderId="0" xfId="0" applyNumberFormat="1" applyFill="1" applyBorder="1" applyAlignment="1">
      <alignment vertical="center" wrapText="1"/>
    </xf>
    <xf numFmtId="3" fontId="0" fillId="0" borderId="1" xfId="0" applyNumberFormat="1" applyBorder="1"/>
    <xf numFmtId="1" fontId="0" fillId="0" borderId="1" xfId="0" applyNumberFormat="1" applyBorder="1"/>
    <xf numFmtId="2" fontId="0" fillId="0" borderId="1" xfId="0" applyNumberFormat="1" applyBorder="1"/>
    <xf numFmtId="3" fontId="0" fillId="0" borderId="0" xfId="0" applyNumberFormat="1" applyFont="1" applyFill="1" applyBorder="1" applyAlignment="1">
      <alignment vertical="center" wrapText="1"/>
    </xf>
    <xf numFmtId="0" fontId="0" fillId="0" borderId="17" xfId="0" applyBorder="1"/>
    <xf numFmtId="0" fontId="0" fillId="0" borderId="21" xfId="0" applyBorder="1" applyAlignment="1">
      <alignment horizontal="right"/>
    </xf>
    <xf numFmtId="0" fontId="0" fillId="0" borderId="6" xfId="0" applyBorder="1"/>
    <xf numFmtId="0" fontId="8" fillId="0" borderId="6" xfId="0" applyFont="1" applyBorder="1"/>
    <xf numFmtId="0" fontId="0" fillId="0" borderId="22" xfId="0" applyBorder="1" applyAlignment="1">
      <alignment wrapText="1"/>
    </xf>
    <xf numFmtId="165" fontId="0" fillId="0" borderId="1" xfId="0" applyNumberFormat="1" applyBorder="1"/>
    <xf numFmtId="165" fontId="0" fillId="0" borderId="6" xfId="0" applyNumberFormat="1" applyBorder="1"/>
    <xf numFmtId="165" fontId="0" fillId="0" borderId="19" xfId="0" applyNumberFormat="1" applyBorder="1"/>
    <xf numFmtId="0" fontId="3" fillId="0" borderId="0" xfId="0" applyFont="1" applyFill="1" applyBorder="1" applyAlignment="1">
      <alignment vertical="center" wrapText="1"/>
    </xf>
    <xf numFmtId="0" fontId="3" fillId="0" borderId="3" xfId="0" applyFont="1" applyFill="1" applyBorder="1" applyAlignment="1">
      <alignment vertical="center" wrapText="1"/>
    </xf>
    <xf numFmtId="0" fontId="1" fillId="0" borderId="2" xfId="0" applyFont="1" applyBorder="1" applyAlignment="1">
      <alignment vertical="center"/>
    </xf>
    <xf numFmtId="0" fontId="0" fillId="0" borderId="21" xfId="0" applyBorder="1"/>
    <xf numFmtId="164" fontId="0" fillId="0" borderId="6" xfId="0" applyNumberFormat="1" applyBorder="1"/>
    <xf numFmtId="0" fontId="11" fillId="0" borderId="0" xfId="0" applyFont="1" applyAlignment="1">
      <alignment vertical="center"/>
    </xf>
    <xf numFmtId="0" fontId="3" fillId="0" borderId="0" xfId="0" applyFont="1" applyAlignment="1">
      <alignment horizontal="justify" vertical="center"/>
    </xf>
    <xf numFmtId="0" fontId="0" fillId="0" borderId="0" xfId="0" applyFont="1" applyAlignment="1">
      <alignment horizontal="left" vertical="center" wrapText="1"/>
    </xf>
    <xf numFmtId="0" fontId="0" fillId="0" borderId="0" xfId="0" applyAlignment="1">
      <alignment horizontal="left" vertical="center" wrapText="1"/>
    </xf>
    <xf numFmtId="0" fontId="3" fillId="0" borderId="0" xfId="0" applyFont="1" applyFill="1" applyBorder="1" applyAlignment="1">
      <alignment vertical="center" wrapText="1"/>
    </xf>
    <xf numFmtId="0" fontId="3" fillId="0" borderId="5" xfId="0" applyFont="1" applyFill="1" applyBorder="1" applyAlignment="1">
      <alignment vertical="center" wrapText="1"/>
    </xf>
    <xf numFmtId="0" fontId="3" fillId="0" borderId="0" xfId="0" applyFont="1" applyFill="1" applyBorder="1" applyAlignment="1">
      <alignment vertical="center" wrapText="1"/>
    </xf>
    <xf numFmtId="165" fontId="0" fillId="0" borderId="0" xfId="0" applyNumberFormat="1"/>
    <xf numFmtId="4" fontId="0" fillId="0" borderId="1" xfId="0" applyNumberFormat="1" applyBorder="1"/>
    <xf numFmtId="0" fontId="3" fillId="0" borderId="0" xfId="0" applyFont="1" applyBorder="1" applyAlignment="1">
      <alignment vertical="center" wrapText="1"/>
    </xf>
    <xf numFmtId="0" fontId="1" fillId="5" borderId="1" xfId="0" applyFont="1" applyFill="1" applyBorder="1" applyAlignment="1">
      <alignment horizontal="center" vertical="center" textRotation="90"/>
    </xf>
    <xf numFmtId="0" fontId="3" fillId="0" borderId="0" xfId="0" applyFont="1" applyFill="1" applyBorder="1" applyAlignment="1">
      <alignment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3" fillId="0" borderId="3" xfId="0" applyFont="1" applyFill="1" applyBorder="1" applyAlignment="1">
      <alignment vertical="center" wrapText="1"/>
    </xf>
    <xf numFmtId="0" fontId="3" fillId="0" borderId="5" xfId="0" applyFont="1" applyFill="1" applyBorder="1" applyAlignment="1">
      <alignment vertical="center" wrapText="1"/>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9" xfId="0" applyFont="1" applyBorder="1" applyAlignment="1">
      <alignment horizontal="center" vertical="center"/>
    </xf>
    <xf numFmtId="0" fontId="1" fillId="14" borderId="1" xfId="0" applyFont="1" applyFill="1" applyBorder="1" applyAlignment="1">
      <alignment horizontal="center" vertical="center" textRotation="90"/>
    </xf>
    <xf numFmtId="0" fontId="1" fillId="13" borderId="2" xfId="0" applyFont="1" applyFill="1" applyBorder="1" applyAlignment="1">
      <alignment horizontal="center" vertical="center" textRotation="90"/>
    </xf>
    <xf numFmtId="0" fontId="1" fillId="13" borderId="25" xfId="0" applyFont="1" applyFill="1" applyBorder="1" applyAlignment="1">
      <alignment horizontal="center" vertical="center" textRotation="90"/>
    </xf>
    <xf numFmtId="0" fontId="1" fillId="13" borderId="4" xfId="0" applyFont="1" applyFill="1" applyBorder="1" applyAlignment="1">
      <alignment horizontal="center" vertical="center" textRotation="90"/>
    </xf>
    <xf numFmtId="0" fontId="1" fillId="13" borderId="26" xfId="0" applyFont="1" applyFill="1" applyBorder="1" applyAlignment="1">
      <alignment horizontal="center" vertical="center" textRotation="90"/>
    </xf>
    <xf numFmtId="0" fontId="1" fillId="13" borderId="9" xfId="0" applyFont="1" applyFill="1" applyBorder="1" applyAlignment="1">
      <alignment horizontal="center" vertical="center" textRotation="90"/>
    </xf>
    <xf numFmtId="0" fontId="1" fillId="13" borderId="27" xfId="0" applyFont="1" applyFill="1" applyBorder="1" applyAlignment="1">
      <alignment horizontal="center" vertical="center" textRotation="90"/>
    </xf>
    <xf numFmtId="0" fontId="1" fillId="15" borderId="6" xfId="0" applyFont="1" applyFill="1" applyBorder="1" applyAlignment="1">
      <alignment horizontal="center" vertical="center" textRotation="90"/>
    </xf>
    <xf numFmtId="0" fontId="1" fillId="15" borderId="7" xfId="0" applyFont="1" applyFill="1" applyBorder="1" applyAlignment="1">
      <alignment horizontal="center" vertical="center" textRotation="90"/>
    </xf>
    <xf numFmtId="0" fontId="1" fillId="15" borderId="8" xfId="0" applyFont="1" applyFill="1" applyBorder="1" applyAlignment="1">
      <alignment horizontal="center" vertical="center" textRotation="90"/>
    </xf>
    <xf numFmtId="0" fontId="1" fillId="16" borderId="2" xfId="0" applyFont="1" applyFill="1" applyBorder="1" applyAlignment="1">
      <alignment horizontal="center" vertical="center" textRotation="90"/>
    </xf>
    <xf numFmtId="0" fontId="1" fillId="16" borderId="25" xfId="0" applyFont="1" applyFill="1" applyBorder="1" applyAlignment="1">
      <alignment horizontal="center" vertical="center" textRotation="90"/>
    </xf>
    <xf numFmtId="0" fontId="1" fillId="16" borderId="4" xfId="0" applyFont="1" applyFill="1" applyBorder="1" applyAlignment="1">
      <alignment horizontal="center" vertical="center" textRotation="90"/>
    </xf>
    <xf numFmtId="0" fontId="1" fillId="16" borderId="26" xfId="0" applyFont="1" applyFill="1" applyBorder="1" applyAlignment="1">
      <alignment horizontal="center" vertical="center" textRotation="90"/>
    </xf>
    <xf numFmtId="0" fontId="1" fillId="16" borderId="9" xfId="0" applyFont="1" applyFill="1" applyBorder="1" applyAlignment="1">
      <alignment horizontal="center" vertical="center" textRotation="90"/>
    </xf>
    <xf numFmtId="0" fontId="1" fillId="16" borderId="27" xfId="0" applyFont="1" applyFill="1" applyBorder="1" applyAlignment="1">
      <alignment horizontal="center" vertical="center" textRotation="90"/>
    </xf>
    <xf numFmtId="0" fontId="2" fillId="0" borderId="0" xfId="0" applyFont="1" applyFill="1" applyBorder="1" applyAlignment="1">
      <alignment horizontal="left" vertical="center" wrapText="1"/>
    </xf>
    <xf numFmtId="0" fontId="1" fillId="10" borderId="1" xfId="0" applyFont="1" applyFill="1" applyBorder="1" applyAlignment="1">
      <alignment horizontal="center" vertical="center" textRotation="90"/>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3" xfId="0" applyFont="1" applyBorder="1" applyAlignment="1">
      <alignment horizontal="center" vertical="center" wrapText="1"/>
    </xf>
    <xf numFmtId="0" fontId="1" fillId="0" borderId="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0" xfId="0" applyFont="1" applyBorder="1" applyAlignment="1">
      <alignment horizontal="center" vertical="center"/>
    </xf>
    <xf numFmtId="0" fontId="1" fillId="7" borderId="6" xfId="0" applyFont="1" applyFill="1" applyBorder="1" applyAlignment="1">
      <alignment horizontal="center" vertical="center" textRotation="90"/>
    </xf>
    <xf numFmtId="0" fontId="1" fillId="7" borderId="7" xfId="0" applyFont="1" applyFill="1" applyBorder="1" applyAlignment="1">
      <alignment horizontal="center" vertical="center" textRotation="90"/>
    </xf>
    <xf numFmtId="0" fontId="1" fillId="7" borderId="8" xfId="0" applyFont="1" applyFill="1" applyBorder="1" applyAlignment="1">
      <alignment horizontal="center" vertical="center" textRotation="90"/>
    </xf>
    <xf numFmtId="0" fontId="1" fillId="3" borderId="6" xfId="0" applyFont="1" applyFill="1" applyBorder="1" applyAlignment="1">
      <alignment horizontal="center" vertical="center" textRotation="90"/>
    </xf>
    <xf numFmtId="0" fontId="1" fillId="3" borderId="7" xfId="0" applyFont="1" applyFill="1" applyBorder="1" applyAlignment="1">
      <alignment horizontal="center" vertical="center" textRotation="90"/>
    </xf>
    <xf numFmtId="0" fontId="1" fillId="3" borderId="8" xfId="0" applyFont="1" applyFill="1" applyBorder="1" applyAlignment="1">
      <alignment horizontal="center" vertical="center" textRotation="90"/>
    </xf>
    <xf numFmtId="0" fontId="1" fillId="8" borderId="6" xfId="0" applyFont="1" applyFill="1" applyBorder="1" applyAlignment="1">
      <alignment horizontal="center" vertical="center" textRotation="90"/>
    </xf>
    <xf numFmtId="0" fontId="1" fillId="8" borderId="7" xfId="0" applyFont="1" applyFill="1" applyBorder="1" applyAlignment="1">
      <alignment horizontal="center" vertical="center" textRotation="90"/>
    </xf>
    <xf numFmtId="0" fontId="1" fillId="7" borderId="4" xfId="0" applyFont="1" applyFill="1" applyBorder="1" applyAlignment="1">
      <alignment horizontal="center" vertical="center" textRotation="90"/>
    </xf>
    <xf numFmtId="0" fontId="1" fillId="6" borderId="1" xfId="0" applyFont="1" applyFill="1" applyBorder="1" applyAlignment="1">
      <alignment horizontal="center" vertical="center" textRotation="90"/>
    </xf>
    <xf numFmtId="0" fontId="1" fillId="9" borderId="1" xfId="0" applyFont="1" applyFill="1" applyBorder="1" applyAlignment="1">
      <alignment horizontal="center" vertical="center" wrapText="1"/>
    </xf>
    <xf numFmtId="0" fontId="0" fillId="12" borderId="1" xfId="0" applyFill="1" applyBorder="1" applyAlignment="1">
      <alignment horizontal="center"/>
    </xf>
    <xf numFmtId="0" fontId="1" fillId="6" borderId="13" xfId="0" applyFont="1" applyFill="1" applyBorder="1" applyAlignment="1">
      <alignment horizontal="center"/>
    </xf>
    <xf numFmtId="0" fontId="1" fillId="6" borderId="14" xfId="0" applyFont="1" applyFill="1" applyBorder="1" applyAlignment="1">
      <alignment horizontal="center"/>
    </xf>
    <xf numFmtId="0" fontId="1" fillId="6" borderId="15" xfId="0" applyFont="1" applyFill="1" applyBorder="1" applyAlignment="1">
      <alignment horizontal="center"/>
    </xf>
    <xf numFmtId="0" fontId="1" fillId="4" borderId="23" xfId="0" applyFont="1" applyFill="1" applyBorder="1" applyAlignment="1">
      <alignment horizontal="center"/>
    </xf>
    <xf numFmtId="0" fontId="1" fillId="4" borderId="8" xfId="0" applyFont="1" applyFill="1" applyBorder="1" applyAlignment="1">
      <alignment horizontal="center"/>
    </xf>
    <xf numFmtId="0" fontId="1" fillId="4" borderId="24" xfId="0" applyFont="1" applyFill="1" applyBorder="1" applyAlignment="1">
      <alignment horizontal="center"/>
    </xf>
    <xf numFmtId="0" fontId="1" fillId="11" borderId="13" xfId="0" applyFont="1" applyFill="1" applyBorder="1" applyAlignment="1">
      <alignment horizontal="center"/>
    </xf>
    <xf numFmtId="0" fontId="1" fillId="11" borderId="14" xfId="0" applyFont="1" applyFill="1" applyBorder="1" applyAlignment="1">
      <alignment horizontal="center"/>
    </xf>
    <xf numFmtId="0" fontId="1" fillId="11" borderId="15" xfId="0" applyFont="1" applyFill="1" applyBorder="1" applyAlignment="1">
      <alignment horizontal="center"/>
    </xf>
    <xf numFmtId="0" fontId="1" fillId="5" borderId="13" xfId="0" applyFont="1" applyFill="1" applyBorder="1" applyAlignment="1">
      <alignment horizontal="center"/>
    </xf>
    <xf numFmtId="0" fontId="1" fillId="5" borderId="14" xfId="0" applyFont="1" applyFill="1" applyBorder="1" applyAlignment="1">
      <alignment horizontal="center"/>
    </xf>
    <xf numFmtId="0" fontId="1" fillId="5" borderId="15" xfId="0" applyFont="1" applyFill="1" applyBorder="1" applyAlignment="1">
      <alignment horizontal="center"/>
    </xf>
    <xf numFmtId="0" fontId="1" fillId="10" borderId="13" xfId="0" applyFont="1" applyFill="1" applyBorder="1" applyAlignment="1">
      <alignment horizontal="center"/>
    </xf>
    <xf numFmtId="0" fontId="1" fillId="10" borderId="14" xfId="0" applyFont="1" applyFill="1" applyBorder="1" applyAlignment="1">
      <alignment horizontal="center"/>
    </xf>
    <xf numFmtId="0" fontId="1" fillId="10" borderId="15" xfId="0" applyFont="1" applyFill="1" applyBorder="1" applyAlignment="1">
      <alignment horizontal="center"/>
    </xf>
    <xf numFmtId="0" fontId="1" fillId="3" borderId="13" xfId="0" applyFont="1" applyFill="1" applyBorder="1" applyAlignment="1">
      <alignment horizontal="center"/>
    </xf>
    <xf numFmtId="0" fontId="1" fillId="3" borderId="14" xfId="0" applyFont="1" applyFill="1" applyBorder="1" applyAlignment="1">
      <alignment horizontal="center"/>
    </xf>
    <xf numFmtId="0" fontId="1" fillId="3" borderId="15" xfId="0" applyFont="1" applyFill="1" applyBorder="1" applyAlignment="1">
      <alignment horizontal="center"/>
    </xf>
    <xf numFmtId="0" fontId="2" fillId="2" borderId="16" xfId="0" applyFont="1" applyFill="1" applyBorder="1" applyAlignment="1">
      <alignment horizontal="center"/>
    </xf>
    <xf numFmtId="0" fontId="2" fillId="2" borderId="1" xfId="0" applyFont="1" applyFill="1" applyBorder="1" applyAlignment="1">
      <alignment horizontal="center"/>
    </xf>
    <xf numFmtId="0" fontId="2" fillId="2" borderId="17" xfId="0" applyFont="1" applyFill="1" applyBorder="1" applyAlignment="1">
      <alignment horizontal="center"/>
    </xf>
    <xf numFmtId="0" fontId="1" fillId="16" borderId="28" xfId="0" applyFont="1" applyFill="1" applyBorder="1" applyAlignment="1">
      <alignment horizontal="center"/>
    </xf>
    <xf numFmtId="0" fontId="1" fillId="16" borderId="29" xfId="0" applyFont="1" applyFill="1" applyBorder="1" applyAlignment="1">
      <alignment horizontal="center"/>
    </xf>
    <xf numFmtId="0" fontId="1" fillId="16" borderId="30" xfId="0" applyFont="1" applyFill="1" applyBorder="1" applyAlignment="1">
      <alignment horizontal="center"/>
    </xf>
    <xf numFmtId="0" fontId="1" fillId="14" borderId="28" xfId="0" applyFont="1" applyFill="1" applyBorder="1" applyAlignment="1">
      <alignment horizontal="center"/>
    </xf>
    <xf numFmtId="0" fontId="1" fillId="14" borderId="29" xfId="0" applyFont="1" applyFill="1" applyBorder="1" applyAlignment="1">
      <alignment horizontal="center"/>
    </xf>
    <xf numFmtId="0" fontId="1" fillId="14" borderId="30" xfId="0" applyFont="1" applyFill="1" applyBorder="1" applyAlignment="1">
      <alignment horizontal="center"/>
    </xf>
  </cellXfs>
  <cellStyles count="1">
    <cellStyle name="Normale" xfId="0" builtinId="0"/>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OVERALL</a:t>
            </a:r>
          </a:p>
        </c:rich>
      </c:tx>
      <c:layout>
        <c:manualLayout>
          <c:xMode val="edge"/>
          <c:yMode val="edge"/>
          <c:x val="2.9270778652668385E-2"/>
          <c:y val="3.2407407407407406E-2"/>
        </c:manualLayout>
      </c:layout>
      <c:overlay val="0"/>
      <c:spPr>
        <a:solidFill>
          <a:srgbClr val="92D050"/>
        </a:solid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25442125984251968"/>
          <c:y val="0.15551691455234765"/>
          <c:w val="0.45226859142607168"/>
          <c:h val="0.75378098571011953"/>
        </c:manualLayout>
      </c:layout>
      <c:radarChart>
        <c:radarStyle val="marker"/>
        <c:varyColors val="0"/>
        <c:ser>
          <c:idx val="0"/>
          <c:order val="0"/>
          <c:spPr>
            <a:ln w="28575" cap="rnd">
              <a:solidFill>
                <a:schemeClr val="accent1"/>
              </a:solidFill>
              <a:round/>
            </a:ln>
            <a:effectLst/>
          </c:spPr>
          <c:marker>
            <c:symbol val="none"/>
          </c:marker>
          <c:dLbls>
            <c:delete val="1"/>
          </c:dLbls>
          <c:cat>
            <c:strRef>
              <c:f>('SKI RESORT KPIs'!$B$51:$B$52,'SKI RESORT KPIs'!$B$57,'SKI RESORT KPIs'!$B$59,'SKI RESORT KPIs'!$B$61,'SKI RESORT KPIs'!$B$63,'SKI RESORT KPIs'!$B$65,'SKI RESORT KPIs'!$B$67)</c:f>
              <c:strCache>
                <c:ptCount val="8"/>
                <c:pt idx="0">
                  <c:v>E_EF KPI</c:v>
                </c:pt>
                <c:pt idx="1">
                  <c:v>E_EC KPI</c:v>
                </c:pt>
                <c:pt idx="2">
                  <c:v>S KPI</c:v>
                </c:pt>
                <c:pt idx="3">
                  <c:v>EM KPI</c:v>
                </c:pt>
                <c:pt idx="4">
                  <c:v>SG KPI</c:v>
                </c:pt>
                <c:pt idx="5">
                  <c:v>ACC KPI</c:v>
                </c:pt>
                <c:pt idx="6">
                  <c:v>SE KPI</c:v>
                </c:pt>
                <c:pt idx="7">
                  <c:v>FO KPI</c:v>
                </c:pt>
              </c:strCache>
            </c:strRef>
          </c:cat>
          <c:val>
            <c:numRef>
              <c:f>('SKI RESORT KPIs'!$C$51:$C$52,'SKI RESORT KPIs'!$C$57,'SKI RESORT KPIs'!$C$59,'SKI RESORT KPIs'!$C$61,'SKI RESORT KPIs'!$C$63,'SKI RESORT KPIs'!$C$65,'SKI RESORT KPIs'!$C$67)</c:f>
              <c:numCache>
                <c:formatCode>0.0</c:formatCode>
                <c:ptCount val="8"/>
                <c:pt idx="3">
                  <c:v>1</c:v>
                </c:pt>
                <c:pt idx="4">
                  <c:v>1</c:v>
                </c:pt>
                <c:pt idx="5">
                  <c:v>1</c:v>
                </c:pt>
                <c:pt idx="6">
                  <c:v>1.875</c:v>
                </c:pt>
                <c:pt idx="7">
                  <c:v>0.81818181818181823</c:v>
                </c:pt>
              </c:numCache>
            </c:numRef>
          </c:val>
          <c:extLst>
            <c:ext xmlns:c16="http://schemas.microsoft.com/office/drawing/2014/chart" uri="{C3380CC4-5D6E-409C-BE32-E72D297353CC}">
              <c16:uniqueId val="{00000000-1B09-4626-AADD-367635E38F54}"/>
            </c:ext>
          </c:extLst>
        </c:ser>
        <c:dLbls>
          <c:showLegendKey val="0"/>
          <c:showVal val="1"/>
          <c:showCatName val="0"/>
          <c:showSerName val="0"/>
          <c:showPercent val="0"/>
          <c:showBubbleSize val="0"/>
        </c:dLbls>
        <c:axId val="193030608"/>
        <c:axId val="193024376"/>
      </c:radarChart>
      <c:catAx>
        <c:axId val="193030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3024376"/>
        <c:crosses val="autoZero"/>
        <c:auto val="1"/>
        <c:lblAlgn val="ctr"/>
        <c:lblOffset val="100"/>
        <c:noMultiLvlLbl val="0"/>
      </c:catAx>
      <c:valAx>
        <c:axId val="19302437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30306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png"/><Relationship Id="rId3" Type="http://schemas.openxmlformats.org/officeDocument/2006/relationships/image" Target="../media/image3.jpe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jpeg"/><Relationship Id="rId10" Type="http://schemas.openxmlformats.org/officeDocument/2006/relationships/image" Target="../media/image10.jpeg"/><Relationship Id="rId4" Type="http://schemas.openxmlformats.org/officeDocument/2006/relationships/image" Target="../media/image4.png"/><Relationship Id="rId9" Type="http://schemas.openxmlformats.org/officeDocument/2006/relationships/image" Target="../media/image9.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171450</xdr:colOff>
      <xdr:row>6</xdr:row>
      <xdr:rowOff>142875</xdr:rowOff>
    </xdr:from>
    <xdr:to>
      <xdr:col>0</xdr:col>
      <xdr:colOff>1298575</xdr:colOff>
      <xdr:row>10</xdr:row>
      <xdr:rowOff>28575</xdr:rowOff>
    </xdr:to>
    <xdr:pic>
      <xdr:nvPicPr>
        <xdr:cNvPr id="15" name="Immagine 14" descr="Accueil"/>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4591050"/>
          <a:ext cx="1127125" cy="647700"/>
        </a:xfrm>
        <a:prstGeom prst="rect">
          <a:avLst/>
        </a:prstGeom>
        <a:noFill/>
        <a:ln>
          <a:noFill/>
        </a:ln>
      </xdr:spPr>
    </xdr:pic>
    <xdr:clientData/>
  </xdr:twoCellAnchor>
  <xdr:twoCellAnchor editAs="oneCell">
    <xdr:from>
      <xdr:col>0</xdr:col>
      <xdr:colOff>1619250</xdr:colOff>
      <xdr:row>6</xdr:row>
      <xdr:rowOff>133350</xdr:rowOff>
    </xdr:from>
    <xdr:to>
      <xdr:col>0</xdr:col>
      <xdr:colOff>2668905</xdr:colOff>
      <xdr:row>10</xdr:row>
      <xdr:rowOff>19050</xdr:rowOff>
    </xdr:to>
    <xdr:pic>
      <xdr:nvPicPr>
        <xdr:cNvPr id="16" name="Immagine 15" descr="Image result for edf logo"/>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619250" y="4581525"/>
          <a:ext cx="1049655" cy="647700"/>
        </a:xfrm>
        <a:prstGeom prst="rect">
          <a:avLst/>
        </a:prstGeom>
        <a:noFill/>
        <a:ln>
          <a:noFill/>
        </a:ln>
      </xdr:spPr>
    </xdr:pic>
    <xdr:clientData/>
  </xdr:twoCellAnchor>
  <xdr:twoCellAnchor editAs="oneCell">
    <xdr:from>
      <xdr:col>0</xdr:col>
      <xdr:colOff>3124200</xdr:colOff>
      <xdr:row>7</xdr:row>
      <xdr:rowOff>38100</xdr:rowOff>
    </xdr:from>
    <xdr:to>
      <xdr:col>0</xdr:col>
      <xdr:colOff>5411470</xdr:colOff>
      <xdr:row>10</xdr:row>
      <xdr:rowOff>78105</xdr:rowOff>
    </xdr:to>
    <xdr:pic>
      <xdr:nvPicPr>
        <xdr:cNvPr id="17" name="Immagine 16" descr="Image result for BSC, poslovno podporni center, d.o.o., Kranj"/>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124200" y="4676775"/>
          <a:ext cx="2287270" cy="611505"/>
        </a:xfrm>
        <a:prstGeom prst="rect">
          <a:avLst/>
        </a:prstGeom>
        <a:noFill/>
        <a:ln>
          <a:noFill/>
        </a:ln>
      </xdr:spPr>
    </xdr:pic>
    <xdr:clientData/>
  </xdr:twoCellAnchor>
  <xdr:twoCellAnchor editAs="oneCell">
    <xdr:from>
      <xdr:col>0</xdr:col>
      <xdr:colOff>5886450</xdr:colOff>
      <xdr:row>7</xdr:row>
      <xdr:rowOff>28575</xdr:rowOff>
    </xdr:from>
    <xdr:to>
      <xdr:col>0</xdr:col>
      <xdr:colOff>7140575</xdr:colOff>
      <xdr:row>10</xdr:row>
      <xdr:rowOff>68580</xdr:rowOff>
    </xdr:to>
    <xdr:pic>
      <xdr:nvPicPr>
        <xdr:cNvPr id="18" name="Immagine 17" descr="Image result for Rekreacijsko turistiÄni center Krvavec, d.d."/>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886450" y="4667250"/>
          <a:ext cx="1254125" cy="611505"/>
        </a:xfrm>
        <a:prstGeom prst="rect">
          <a:avLst/>
        </a:prstGeom>
        <a:noFill/>
        <a:ln>
          <a:noFill/>
        </a:ln>
      </xdr:spPr>
    </xdr:pic>
    <xdr:clientData/>
  </xdr:twoCellAnchor>
  <xdr:twoCellAnchor editAs="oneCell">
    <xdr:from>
      <xdr:col>0</xdr:col>
      <xdr:colOff>85725</xdr:colOff>
      <xdr:row>11</xdr:row>
      <xdr:rowOff>133350</xdr:rowOff>
    </xdr:from>
    <xdr:to>
      <xdr:col>0</xdr:col>
      <xdr:colOff>3393440</xdr:colOff>
      <xdr:row>14</xdr:row>
      <xdr:rowOff>173355</xdr:rowOff>
    </xdr:to>
    <xdr:pic>
      <xdr:nvPicPr>
        <xdr:cNvPr id="19" name="Immagine 18" descr="Image result for Trentino Sviluppo S.p.A."/>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85725" y="5534025"/>
          <a:ext cx="3307715" cy="611505"/>
        </a:xfrm>
        <a:prstGeom prst="rect">
          <a:avLst/>
        </a:prstGeom>
        <a:noFill/>
        <a:ln>
          <a:noFill/>
        </a:ln>
      </xdr:spPr>
    </xdr:pic>
    <xdr:clientData/>
  </xdr:twoCellAnchor>
  <xdr:twoCellAnchor editAs="oneCell">
    <xdr:from>
      <xdr:col>0</xdr:col>
      <xdr:colOff>3781425</xdr:colOff>
      <xdr:row>11</xdr:row>
      <xdr:rowOff>114300</xdr:rowOff>
    </xdr:from>
    <xdr:to>
      <xdr:col>0</xdr:col>
      <xdr:colOff>5073015</xdr:colOff>
      <xdr:row>15</xdr:row>
      <xdr:rowOff>0</xdr:rowOff>
    </xdr:to>
    <xdr:pic>
      <xdr:nvPicPr>
        <xdr:cNvPr id="20" name="Immagine 19" descr="C:\Users\viesi\AppData\Local\Microsoft\Windows\INetCache\Content.MSO\C7588252.tmp"/>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3781425" y="5514975"/>
          <a:ext cx="1291590" cy="647700"/>
        </a:xfrm>
        <a:prstGeom prst="rect">
          <a:avLst/>
        </a:prstGeom>
        <a:noFill/>
        <a:ln>
          <a:noFill/>
        </a:ln>
      </xdr:spPr>
    </xdr:pic>
    <xdr:clientData/>
  </xdr:twoCellAnchor>
  <xdr:twoCellAnchor editAs="oneCell">
    <xdr:from>
      <xdr:col>0</xdr:col>
      <xdr:colOff>5762625</xdr:colOff>
      <xdr:row>11</xdr:row>
      <xdr:rowOff>57150</xdr:rowOff>
    </xdr:from>
    <xdr:to>
      <xdr:col>0</xdr:col>
      <xdr:colOff>6540500</xdr:colOff>
      <xdr:row>14</xdr:row>
      <xdr:rowOff>133350</xdr:rowOff>
    </xdr:to>
    <xdr:pic>
      <xdr:nvPicPr>
        <xdr:cNvPr id="21" name="Immagine 20" descr="Association Nationale des Maires des Stations de Montagne"/>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762625" y="5457825"/>
          <a:ext cx="777875" cy="647700"/>
        </a:xfrm>
        <a:prstGeom prst="rect">
          <a:avLst/>
        </a:prstGeom>
        <a:noFill/>
        <a:ln>
          <a:noFill/>
        </a:ln>
      </xdr:spPr>
    </xdr:pic>
    <xdr:clientData/>
  </xdr:twoCellAnchor>
  <xdr:twoCellAnchor editAs="oneCell">
    <xdr:from>
      <xdr:col>0</xdr:col>
      <xdr:colOff>209550</xdr:colOff>
      <xdr:row>16</xdr:row>
      <xdr:rowOff>9525</xdr:rowOff>
    </xdr:from>
    <xdr:to>
      <xdr:col>0</xdr:col>
      <xdr:colOff>1602740</xdr:colOff>
      <xdr:row>19</xdr:row>
      <xdr:rowOff>13970</xdr:rowOff>
    </xdr:to>
    <xdr:pic>
      <xdr:nvPicPr>
        <xdr:cNvPr id="22" name="Immagine 21" descr="https://www.alpine-space.eu/website/var/tmp/image-thumbnails/10000/17265/thumb__auto_035d550492b2a7f09392215bb81e67c8/igf-oeaw-neu-web_ohne-text.jpeg"/>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209550" y="6362700"/>
          <a:ext cx="1393190" cy="575945"/>
        </a:xfrm>
        <a:prstGeom prst="rect">
          <a:avLst/>
        </a:prstGeom>
        <a:noFill/>
        <a:ln>
          <a:noFill/>
        </a:ln>
      </xdr:spPr>
    </xdr:pic>
    <xdr:clientData/>
  </xdr:twoCellAnchor>
  <xdr:twoCellAnchor editAs="oneCell">
    <xdr:from>
      <xdr:col>0</xdr:col>
      <xdr:colOff>1990725</xdr:colOff>
      <xdr:row>16</xdr:row>
      <xdr:rowOff>19050</xdr:rowOff>
    </xdr:from>
    <xdr:to>
      <xdr:col>0</xdr:col>
      <xdr:colOff>3707130</xdr:colOff>
      <xdr:row>19</xdr:row>
      <xdr:rowOff>23495</xdr:rowOff>
    </xdr:to>
    <xdr:pic>
      <xdr:nvPicPr>
        <xdr:cNvPr id="23" name="Immagine 22" descr="Image result for UniversitÃ  degli Studi di Milano"/>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1990725" y="6372225"/>
          <a:ext cx="1716405" cy="575945"/>
        </a:xfrm>
        <a:prstGeom prst="rect">
          <a:avLst/>
        </a:prstGeom>
        <a:noFill/>
        <a:ln>
          <a:noFill/>
        </a:ln>
      </xdr:spPr>
    </xdr:pic>
    <xdr:clientData/>
  </xdr:twoCellAnchor>
  <xdr:twoCellAnchor editAs="oneCell">
    <xdr:from>
      <xdr:col>0</xdr:col>
      <xdr:colOff>4105275</xdr:colOff>
      <xdr:row>16</xdr:row>
      <xdr:rowOff>28575</xdr:rowOff>
    </xdr:from>
    <xdr:to>
      <xdr:col>0</xdr:col>
      <xdr:colOff>5546090</xdr:colOff>
      <xdr:row>19</xdr:row>
      <xdr:rowOff>33020</xdr:rowOff>
    </xdr:to>
    <xdr:pic>
      <xdr:nvPicPr>
        <xdr:cNvPr id="24" name="Immagine 23" descr="Image result for Steinbeis 2i GmbH"/>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4105275" y="6381750"/>
          <a:ext cx="1440815" cy="575945"/>
        </a:xfrm>
        <a:prstGeom prst="rect">
          <a:avLst/>
        </a:prstGeom>
        <a:noFill/>
        <a:ln>
          <a:noFill/>
        </a:ln>
      </xdr:spPr>
    </xdr:pic>
    <xdr:clientData/>
  </xdr:twoCellAnchor>
  <xdr:twoCellAnchor editAs="oneCell">
    <xdr:from>
      <xdr:col>0</xdr:col>
      <xdr:colOff>6076950</xdr:colOff>
      <xdr:row>16</xdr:row>
      <xdr:rowOff>9525</xdr:rowOff>
    </xdr:from>
    <xdr:to>
      <xdr:col>0</xdr:col>
      <xdr:colOff>7364095</xdr:colOff>
      <xdr:row>19</xdr:row>
      <xdr:rowOff>13970</xdr:rowOff>
    </xdr:to>
    <xdr:pic>
      <xdr:nvPicPr>
        <xdr:cNvPr id="25" name="Immagine 24" descr="Image result for Centre de Recherches EnergÃ©tiques et Municipales"/>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6076950" y="6362700"/>
          <a:ext cx="1287145" cy="575945"/>
        </a:xfrm>
        <a:prstGeom prst="rect">
          <a:avLst/>
        </a:prstGeom>
        <a:noFill/>
        <a:ln>
          <a:noFill/>
        </a:ln>
      </xdr:spPr>
    </xdr:pic>
    <xdr:clientData/>
  </xdr:twoCellAnchor>
  <xdr:twoCellAnchor editAs="oneCell">
    <xdr:from>
      <xdr:col>0</xdr:col>
      <xdr:colOff>1752600</xdr:colOff>
      <xdr:row>22</xdr:row>
      <xdr:rowOff>66675</xdr:rowOff>
    </xdr:from>
    <xdr:to>
      <xdr:col>0</xdr:col>
      <xdr:colOff>5753100</xdr:colOff>
      <xdr:row>32</xdr:row>
      <xdr:rowOff>104775</xdr:rowOff>
    </xdr:to>
    <xdr:pic>
      <xdr:nvPicPr>
        <xdr:cNvPr id="26" name="Immagine 25"/>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1752600" y="7562850"/>
          <a:ext cx="4000500" cy="1943100"/>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104775</xdr:colOff>
      <xdr:row>3</xdr:row>
      <xdr:rowOff>47625</xdr:rowOff>
    </xdr:from>
    <xdr:to>
      <xdr:col>2</xdr:col>
      <xdr:colOff>7664775</xdr:colOff>
      <xdr:row>25</xdr:row>
      <xdr:rowOff>115780</xdr:rowOff>
    </xdr:to>
    <xdr:pic>
      <xdr:nvPicPr>
        <xdr:cNvPr id="27" name="Immagine 26"/>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8496300" y="3524250"/>
          <a:ext cx="7560000" cy="425915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457200</xdr:colOff>
      <xdr:row>72</xdr:row>
      <xdr:rowOff>19050</xdr:rowOff>
    </xdr:from>
    <xdr:to>
      <xdr:col>4</xdr:col>
      <xdr:colOff>2571750</xdr:colOff>
      <xdr:row>86</xdr:row>
      <xdr:rowOff>95250</xdr:rowOff>
    </xdr:to>
    <xdr:graphicFrame macro="">
      <xdr:nvGraphicFramePr>
        <xdr:cNvPr id="2" name="Grafico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tabSelected="1" workbookViewId="0">
      <selection activeCell="D10" sqref="D10"/>
    </sheetView>
  </sheetViews>
  <sheetFormatPr defaultRowHeight="15" x14ac:dyDescent="0.25"/>
  <cols>
    <col min="1" max="1" width="116.7109375" customWidth="1"/>
    <col min="3" max="3" width="116.7109375" customWidth="1"/>
  </cols>
  <sheetData>
    <row r="1" spans="1:3" ht="18.75" x14ac:dyDescent="0.25">
      <c r="A1" s="77" t="s">
        <v>513</v>
      </c>
      <c r="C1" s="77" t="s">
        <v>514</v>
      </c>
    </row>
    <row r="3" spans="1:3" ht="240" x14ac:dyDescent="0.25">
      <c r="A3" s="79" t="s">
        <v>515</v>
      </c>
      <c r="C3" s="80" t="s">
        <v>516</v>
      </c>
    </row>
    <row r="5" spans="1:3" x14ac:dyDescent="0.25">
      <c r="A5" s="78" t="s">
        <v>517</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
  <sheetViews>
    <sheetView workbookViewId="0">
      <selection activeCell="E30" sqref="E30"/>
    </sheetView>
  </sheetViews>
  <sheetFormatPr defaultRowHeight="15" x14ac:dyDescent="0.25"/>
  <sheetData>
    <row r="1" spans="1:1" s="42" customFormat="1" x14ac:dyDescent="0.25">
      <c r="A1" s="41" t="s">
        <v>311</v>
      </c>
    </row>
    <row r="3" spans="1:1" x14ac:dyDescent="0.25">
      <c r="A3" t="s">
        <v>552</v>
      </c>
    </row>
    <row r="5" spans="1:1" x14ac:dyDescent="0.25">
      <c r="A5" t="s">
        <v>383</v>
      </c>
    </row>
    <row r="7" spans="1:1" x14ac:dyDescent="0.25">
      <c r="A7" t="s">
        <v>384</v>
      </c>
    </row>
    <row r="9" spans="1:1" x14ac:dyDescent="0.25">
      <c r="A9" t="s">
        <v>385</v>
      </c>
    </row>
    <row r="11" spans="1:1" x14ac:dyDescent="0.25">
      <c r="A11" t="s">
        <v>551</v>
      </c>
    </row>
    <row r="13" spans="1:1" x14ac:dyDescent="0.25">
      <c r="A13" t="s">
        <v>312</v>
      </c>
    </row>
    <row r="14" spans="1:1" x14ac:dyDescent="0.25">
      <c r="A14" t="s">
        <v>313</v>
      </c>
    </row>
    <row r="15" spans="1:1" x14ac:dyDescent="0.25">
      <c r="A15" t="s">
        <v>314</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9"/>
  <sheetViews>
    <sheetView workbookViewId="0">
      <selection activeCell="M194" sqref="M194"/>
    </sheetView>
  </sheetViews>
  <sheetFormatPr defaultRowHeight="15" x14ac:dyDescent="0.25"/>
  <cols>
    <col min="1" max="1" width="5.5703125" style="1" customWidth="1"/>
    <col min="2" max="2" width="4.85546875" style="1" customWidth="1"/>
    <col min="3" max="3" width="23.42578125" style="1" customWidth="1"/>
    <col min="4" max="4" width="36.85546875" style="5" customWidth="1"/>
    <col min="5" max="5" width="7.42578125" style="1" customWidth="1"/>
    <col min="6" max="6" width="38.5703125" style="48" customWidth="1"/>
    <col min="7" max="7" width="17.5703125" style="5" customWidth="1"/>
    <col min="8" max="8" width="11.42578125" style="1" hidden="1" customWidth="1"/>
    <col min="9" max="16384" width="9.140625" style="1"/>
  </cols>
  <sheetData>
    <row r="1" spans="1:8" ht="15" customHeight="1" x14ac:dyDescent="0.25">
      <c r="A1" s="135" t="s">
        <v>242</v>
      </c>
      <c r="B1" s="135"/>
      <c r="C1" s="23" t="s">
        <v>243</v>
      </c>
      <c r="D1" s="24" t="s">
        <v>0</v>
      </c>
      <c r="E1" s="23" t="s">
        <v>1</v>
      </c>
      <c r="F1" s="25" t="s">
        <v>2</v>
      </c>
      <c r="G1" s="25" t="s">
        <v>3</v>
      </c>
      <c r="H1" s="25" t="s">
        <v>300</v>
      </c>
    </row>
    <row r="2" spans="1:8" ht="15" customHeight="1" x14ac:dyDescent="0.25">
      <c r="A2" s="134" t="s">
        <v>4</v>
      </c>
      <c r="B2" s="134"/>
      <c r="C2" s="94" t="s">
        <v>5</v>
      </c>
      <c r="D2" s="2" t="s">
        <v>6</v>
      </c>
      <c r="E2" s="3"/>
      <c r="F2" s="4" t="s">
        <v>7</v>
      </c>
      <c r="G2" s="44"/>
    </row>
    <row r="3" spans="1:8" x14ac:dyDescent="0.25">
      <c r="A3" s="134"/>
      <c r="B3" s="134"/>
      <c r="C3" s="95"/>
      <c r="D3" s="5" t="s">
        <v>8</v>
      </c>
      <c r="F3" s="48" t="s">
        <v>9</v>
      </c>
      <c r="G3" s="8"/>
    </row>
    <row r="4" spans="1:8" x14ac:dyDescent="0.25">
      <c r="A4" s="134"/>
      <c r="B4" s="134"/>
      <c r="C4" s="95"/>
      <c r="D4" s="5" t="s">
        <v>10</v>
      </c>
      <c r="F4" s="48" t="s">
        <v>11</v>
      </c>
      <c r="G4" s="8"/>
    </row>
    <row r="5" spans="1:8" x14ac:dyDescent="0.25">
      <c r="A5" s="134"/>
      <c r="B5" s="134"/>
      <c r="C5" s="95"/>
      <c r="D5" s="5" t="s">
        <v>12</v>
      </c>
      <c r="F5" s="48" t="s">
        <v>13</v>
      </c>
      <c r="G5" s="8"/>
    </row>
    <row r="6" spans="1:8" x14ac:dyDescent="0.25">
      <c r="A6" s="134"/>
      <c r="B6" s="134"/>
      <c r="C6" s="95"/>
      <c r="D6" s="5" t="s">
        <v>14</v>
      </c>
      <c r="F6" s="48" t="s">
        <v>15</v>
      </c>
      <c r="G6" s="8"/>
    </row>
    <row r="7" spans="1:8" x14ac:dyDescent="0.25">
      <c r="A7" s="134"/>
      <c r="B7" s="134"/>
      <c r="C7" s="95"/>
      <c r="D7" s="5" t="s">
        <v>16</v>
      </c>
      <c r="F7" s="48" t="s">
        <v>15</v>
      </c>
    </row>
    <row r="8" spans="1:8" x14ac:dyDescent="0.25">
      <c r="A8" s="134"/>
      <c r="B8" s="134"/>
      <c r="C8" s="95"/>
      <c r="D8" s="5" t="s">
        <v>244</v>
      </c>
      <c r="F8" s="48" t="s">
        <v>15</v>
      </c>
    </row>
    <row r="9" spans="1:8" x14ac:dyDescent="0.25">
      <c r="A9" s="134"/>
      <c r="B9" s="134"/>
      <c r="C9" s="95"/>
      <c r="D9" s="5" t="s">
        <v>245</v>
      </c>
      <c r="F9" s="48" t="s">
        <v>15</v>
      </c>
    </row>
    <row r="10" spans="1:8" x14ac:dyDescent="0.25">
      <c r="A10" s="134"/>
      <c r="B10" s="134"/>
      <c r="C10" s="95"/>
      <c r="D10" s="5" t="s">
        <v>394</v>
      </c>
      <c r="E10" s="1" t="s">
        <v>17</v>
      </c>
      <c r="F10" s="48" t="s">
        <v>398</v>
      </c>
      <c r="G10" s="9"/>
    </row>
    <row r="11" spans="1:8" x14ac:dyDescent="0.25">
      <c r="A11" s="134"/>
      <c r="B11" s="134"/>
      <c r="C11" s="95"/>
      <c r="D11" s="5" t="s">
        <v>395</v>
      </c>
      <c r="E11" s="1" t="s">
        <v>17</v>
      </c>
      <c r="F11" s="48" t="s">
        <v>399</v>
      </c>
      <c r="G11" s="9"/>
    </row>
    <row r="12" spans="1:8" ht="30" x14ac:dyDescent="0.25">
      <c r="A12" s="134"/>
      <c r="B12" s="134"/>
      <c r="C12" s="95"/>
      <c r="D12" s="5" t="s">
        <v>396</v>
      </c>
      <c r="E12" s="1" t="s">
        <v>17</v>
      </c>
      <c r="F12" s="48" t="s">
        <v>397</v>
      </c>
      <c r="G12" s="5">
        <f>(G10+G11)/2</f>
        <v>0</v>
      </c>
    </row>
    <row r="13" spans="1:8" ht="105" x14ac:dyDescent="0.25">
      <c r="A13" s="134"/>
      <c r="B13" s="134"/>
      <c r="C13" s="95"/>
      <c r="D13" s="5" t="s">
        <v>404</v>
      </c>
      <c r="E13" s="7" t="s">
        <v>19</v>
      </c>
      <c r="F13" s="48" t="s">
        <v>451</v>
      </c>
    </row>
    <row r="14" spans="1:8" x14ac:dyDescent="0.25">
      <c r="A14" s="134"/>
      <c r="B14" s="134"/>
      <c r="C14" s="119" t="s">
        <v>180</v>
      </c>
      <c r="D14" s="5" t="s">
        <v>323</v>
      </c>
      <c r="E14" s="1" t="s">
        <v>25</v>
      </c>
      <c r="F14" s="48" t="s">
        <v>322</v>
      </c>
      <c r="G14" s="58"/>
    </row>
    <row r="15" spans="1:8" ht="60" x14ac:dyDescent="0.25">
      <c r="A15" s="134"/>
      <c r="B15" s="134"/>
      <c r="C15" s="119"/>
      <c r="D15" s="5" t="s">
        <v>246</v>
      </c>
      <c r="F15" s="48" t="s">
        <v>452</v>
      </c>
      <c r="G15" s="9"/>
    </row>
    <row r="16" spans="1:8" x14ac:dyDescent="0.25">
      <c r="A16" s="134"/>
      <c r="B16" s="134"/>
      <c r="C16" s="95" t="s">
        <v>20</v>
      </c>
      <c r="D16" s="5" t="s">
        <v>21</v>
      </c>
      <c r="E16" s="1" t="s">
        <v>22</v>
      </c>
      <c r="F16" s="48" t="s">
        <v>182</v>
      </c>
    </row>
    <row r="17" spans="1:7" ht="17.25" x14ac:dyDescent="0.25">
      <c r="A17" s="134"/>
      <c r="B17" s="134"/>
      <c r="C17" s="95"/>
      <c r="D17" s="5" t="s">
        <v>23</v>
      </c>
      <c r="E17" s="1" t="s">
        <v>24</v>
      </c>
      <c r="F17" s="48" t="s">
        <v>183</v>
      </c>
      <c r="G17" s="49"/>
    </row>
    <row r="18" spans="1:7" x14ac:dyDescent="0.25">
      <c r="A18" s="134"/>
      <c r="B18" s="134"/>
      <c r="C18" s="95"/>
      <c r="D18" s="5" t="s">
        <v>181</v>
      </c>
      <c r="E18" s="1" t="s">
        <v>31</v>
      </c>
      <c r="F18" s="48" t="s">
        <v>184</v>
      </c>
    </row>
    <row r="19" spans="1:7" ht="60" x14ac:dyDescent="0.25">
      <c r="A19" s="134"/>
      <c r="B19" s="134"/>
      <c r="C19" s="95"/>
      <c r="D19" s="5" t="s">
        <v>246</v>
      </c>
      <c r="F19" s="48" t="s">
        <v>452</v>
      </c>
      <c r="G19" s="13"/>
    </row>
    <row r="20" spans="1:7" x14ac:dyDescent="0.25">
      <c r="A20" s="134"/>
      <c r="B20" s="134"/>
      <c r="C20" s="119" t="s">
        <v>26</v>
      </c>
      <c r="D20" s="5" t="s">
        <v>27</v>
      </c>
      <c r="F20" s="48" t="s">
        <v>240</v>
      </c>
      <c r="G20" s="8"/>
    </row>
    <row r="21" spans="1:7" x14ac:dyDescent="0.25">
      <c r="A21" s="134"/>
      <c r="B21" s="134"/>
      <c r="C21" s="119"/>
      <c r="D21" s="5" t="s">
        <v>239</v>
      </c>
      <c r="F21" s="48" t="s">
        <v>241</v>
      </c>
      <c r="G21" s="8"/>
    </row>
    <row r="22" spans="1:7" ht="30" x14ac:dyDescent="0.25">
      <c r="A22" s="134"/>
      <c r="B22" s="134"/>
      <c r="C22" s="119"/>
      <c r="D22" s="5" t="s">
        <v>28</v>
      </c>
      <c r="E22" s="1" t="s">
        <v>29</v>
      </c>
      <c r="F22" s="48" t="s">
        <v>324</v>
      </c>
      <c r="G22" s="59"/>
    </row>
    <row r="23" spans="1:7" ht="45" x14ac:dyDescent="0.25">
      <c r="A23" s="134"/>
      <c r="B23" s="134"/>
      <c r="C23" s="119"/>
      <c r="D23" s="5" t="s">
        <v>247</v>
      </c>
      <c r="E23" s="1" t="s">
        <v>29</v>
      </c>
      <c r="F23" s="48" t="s">
        <v>248</v>
      </c>
      <c r="G23" s="52"/>
    </row>
    <row r="24" spans="1:7" ht="45" x14ac:dyDescent="0.25">
      <c r="A24" s="134"/>
      <c r="B24" s="134"/>
      <c r="C24" s="119"/>
      <c r="D24" s="5" t="s">
        <v>249</v>
      </c>
      <c r="E24" s="1" t="s">
        <v>29</v>
      </c>
      <c r="F24" s="48" t="s">
        <v>325</v>
      </c>
      <c r="G24" s="52"/>
    </row>
    <row r="25" spans="1:7" ht="60" x14ac:dyDescent="0.25">
      <c r="A25" s="134"/>
      <c r="B25" s="134"/>
      <c r="C25" s="119"/>
      <c r="D25" s="5" t="s">
        <v>246</v>
      </c>
      <c r="F25" s="48" t="s">
        <v>452</v>
      </c>
      <c r="G25" s="9"/>
    </row>
    <row r="26" spans="1:7" x14ac:dyDescent="0.25">
      <c r="A26" s="134"/>
      <c r="B26" s="134"/>
      <c r="C26" s="119" t="s">
        <v>30</v>
      </c>
      <c r="D26" s="5" t="s">
        <v>217</v>
      </c>
      <c r="F26" s="48" t="s">
        <v>219</v>
      </c>
    </row>
    <row r="27" spans="1:7" x14ac:dyDescent="0.25">
      <c r="A27" s="134"/>
      <c r="B27" s="134"/>
      <c r="C27" s="119"/>
      <c r="D27" s="5" t="s">
        <v>218</v>
      </c>
      <c r="E27" s="1" t="s">
        <v>22</v>
      </c>
      <c r="F27" s="48" t="s">
        <v>220</v>
      </c>
    </row>
    <row r="28" spans="1:7" x14ac:dyDescent="0.25">
      <c r="A28" s="134"/>
      <c r="B28" s="134"/>
      <c r="C28" s="119"/>
      <c r="D28" s="5" t="s">
        <v>221</v>
      </c>
      <c r="F28" s="48" t="s">
        <v>250</v>
      </c>
    </row>
    <row r="29" spans="1:7" x14ac:dyDescent="0.25">
      <c r="A29" s="134"/>
      <c r="B29" s="134"/>
      <c r="C29" s="119"/>
      <c r="D29" s="5" t="s">
        <v>222</v>
      </c>
      <c r="E29" s="1" t="s">
        <v>22</v>
      </c>
      <c r="F29" s="48" t="s">
        <v>251</v>
      </c>
    </row>
    <row r="30" spans="1:7" x14ac:dyDescent="0.25">
      <c r="A30" s="134"/>
      <c r="B30" s="134"/>
      <c r="C30" s="119"/>
      <c r="D30" s="5" t="s">
        <v>223</v>
      </c>
      <c r="F30" s="48" t="s">
        <v>227</v>
      </c>
    </row>
    <row r="31" spans="1:7" x14ac:dyDescent="0.25">
      <c r="A31" s="134"/>
      <c r="B31" s="134"/>
      <c r="C31" s="119"/>
      <c r="D31" s="5" t="s">
        <v>224</v>
      </c>
      <c r="E31" s="1" t="s">
        <v>22</v>
      </c>
      <c r="F31" s="48" t="s">
        <v>228</v>
      </c>
    </row>
    <row r="32" spans="1:7" x14ac:dyDescent="0.25">
      <c r="A32" s="134"/>
      <c r="B32" s="134"/>
      <c r="C32" s="119"/>
      <c r="D32" s="5" t="s">
        <v>225</v>
      </c>
      <c r="F32" s="48" t="s">
        <v>229</v>
      </c>
    </row>
    <row r="33" spans="1:7" ht="30" x14ac:dyDescent="0.25">
      <c r="A33" s="134"/>
      <c r="B33" s="134"/>
      <c r="C33" s="119"/>
      <c r="D33" s="5" t="s">
        <v>226</v>
      </c>
      <c r="E33" s="1" t="s">
        <v>22</v>
      </c>
      <c r="F33" s="48" t="s">
        <v>230</v>
      </c>
    </row>
    <row r="34" spans="1:7" x14ac:dyDescent="0.25">
      <c r="A34" s="134"/>
      <c r="B34" s="134"/>
      <c r="C34" s="119"/>
      <c r="D34" s="5" t="s">
        <v>231</v>
      </c>
      <c r="F34" s="48" t="s">
        <v>235</v>
      </c>
    </row>
    <row r="35" spans="1:7" x14ac:dyDescent="0.25">
      <c r="A35" s="134"/>
      <c r="B35" s="134"/>
      <c r="C35" s="119"/>
      <c r="D35" s="5" t="s">
        <v>232</v>
      </c>
      <c r="E35" s="1" t="s">
        <v>22</v>
      </c>
      <c r="F35" s="48" t="s">
        <v>236</v>
      </c>
    </row>
    <row r="36" spans="1:7" x14ac:dyDescent="0.25">
      <c r="A36" s="134"/>
      <c r="B36" s="134"/>
      <c r="C36" s="119"/>
      <c r="D36" s="5" t="s">
        <v>233</v>
      </c>
      <c r="F36" s="48" t="s">
        <v>237</v>
      </c>
    </row>
    <row r="37" spans="1:7" ht="30" x14ac:dyDescent="0.25">
      <c r="A37" s="134"/>
      <c r="B37" s="134"/>
      <c r="C37" s="119"/>
      <c r="D37" s="5" t="s">
        <v>234</v>
      </c>
      <c r="E37" s="1" t="s">
        <v>22</v>
      </c>
      <c r="F37" s="48" t="s">
        <v>238</v>
      </c>
    </row>
    <row r="38" spans="1:7" ht="30" x14ac:dyDescent="0.25">
      <c r="A38" s="134"/>
      <c r="B38" s="134"/>
      <c r="C38" s="119"/>
      <c r="D38" s="8" t="s">
        <v>326</v>
      </c>
      <c r="E38" s="1" t="s">
        <v>31</v>
      </c>
      <c r="F38" s="48" t="s">
        <v>327</v>
      </c>
      <c r="G38" s="63"/>
    </row>
    <row r="39" spans="1:7" ht="30" x14ac:dyDescent="0.25">
      <c r="A39" s="134"/>
      <c r="B39" s="134"/>
      <c r="C39" s="119"/>
      <c r="D39" s="8" t="s">
        <v>252</v>
      </c>
      <c r="E39" s="1" t="s">
        <v>253</v>
      </c>
      <c r="F39" s="48" t="s">
        <v>254</v>
      </c>
    </row>
    <row r="40" spans="1:7" ht="45" x14ac:dyDescent="0.25">
      <c r="A40" s="134"/>
      <c r="B40" s="134"/>
      <c r="C40" s="119"/>
      <c r="D40" s="8" t="s">
        <v>328</v>
      </c>
      <c r="E40" s="1" t="s">
        <v>255</v>
      </c>
      <c r="F40" s="48" t="s">
        <v>393</v>
      </c>
    </row>
    <row r="41" spans="1:7" ht="30" x14ac:dyDescent="0.25">
      <c r="A41" s="134"/>
      <c r="B41" s="134"/>
      <c r="C41" s="119"/>
      <c r="D41" s="5" t="s">
        <v>329</v>
      </c>
      <c r="F41" s="48" t="s">
        <v>330</v>
      </c>
    </row>
    <row r="42" spans="1:7" ht="60" x14ac:dyDescent="0.25">
      <c r="A42" s="134"/>
      <c r="B42" s="134"/>
      <c r="C42" s="119"/>
      <c r="D42" s="5" t="s">
        <v>246</v>
      </c>
      <c r="F42" s="48" t="s">
        <v>452</v>
      </c>
      <c r="G42" s="13"/>
    </row>
    <row r="43" spans="1:7" x14ac:dyDescent="0.25">
      <c r="A43" s="134"/>
      <c r="B43" s="134"/>
      <c r="C43" s="119" t="s">
        <v>142</v>
      </c>
      <c r="D43" s="5" t="s">
        <v>32</v>
      </c>
      <c r="F43" s="48" t="s">
        <v>33</v>
      </c>
    </row>
    <row r="44" spans="1:7" ht="45" x14ac:dyDescent="0.25">
      <c r="A44" s="134"/>
      <c r="B44" s="134"/>
      <c r="C44" s="119"/>
      <c r="D44" s="5" t="s">
        <v>331</v>
      </c>
      <c r="E44" s="1" t="s">
        <v>24</v>
      </c>
      <c r="F44" s="48" t="s">
        <v>333</v>
      </c>
      <c r="G44" s="49"/>
    </row>
    <row r="45" spans="1:7" ht="30" x14ac:dyDescent="0.25">
      <c r="A45" s="134"/>
      <c r="B45" s="134"/>
      <c r="C45" s="119"/>
      <c r="D45" s="5" t="s">
        <v>332</v>
      </c>
      <c r="E45" s="1" t="s">
        <v>31</v>
      </c>
      <c r="F45" s="48" t="s">
        <v>334</v>
      </c>
      <c r="G45" s="49"/>
    </row>
    <row r="46" spans="1:7" ht="60" x14ac:dyDescent="0.25">
      <c r="A46" s="134"/>
      <c r="B46" s="134"/>
      <c r="C46" s="119"/>
      <c r="D46" s="5" t="s">
        <v>246</v>
      </c>
      <c r="F46" s="48" t="s">
        <v>452</v>
      </c>
      <c r="G46" s="13"/>
    </row>
    <row r="47" spans="1:7" ht="17.25" x14ac:dyDescent="0.25">
      <c r="A47" s="134"/>
      <c r="B47" s="134"/>
      <c r="C47" s="124" t="s">
        <v>136</v>
      </c>
      <c r="D47" s="5" t="s">
        <v>34</v>
      </c>
      <c r="E47" s="1" t="s">
        <v>24</v>
      </c>
      <c r="F47" s="48" t="s">
        <v>256</v>
      </c>
    </row>
    <row r="48" spans="1:7" ht="60" x14ac:dyDescent="0.25">
      <c r="A48" s="134"/>
      <c r="B48" s="134"/>
      <c r="C48" s="124"/>
      <c r="D48" s="5" t="s">
        <v>246</v>
      </c>
      <c r="F48" s="48" t="s">
        <v>452</v>
      </c>
      <c r="G48" s="13"/>
    </row>
    <row r="49" spans="1:8" x14ac:dyDescent="0.25">
      <c r="A49" s="134"/>
      <c r="B49" s="134"/>
      <c r="C49" s="124" t="s">
        <v>35</v>
      </c>
      <c r="D49" s="5" t="s">
        <v>335</v>
      </c>
      <c r="E49" s="1" t="s">
        <v>36</v>
      </c>
      <c r="F49" s="48" t="s">
        <v>337</v>
      </c>
      <c r="G49" s="9"/>
    </row>
    <row r="50" spans="1:8" ht="30" x14ac:dyDescent="0.25">
      <c r="A50" s="134"/>
      <c r="B50" s="134"/>
      <c r="C50" s="124"/>
      <c r="D50" s="5" t="s">
        <v>405</v>
      </c>
      <c r="F50" s="48" t="s">
        <v>406</v>
      </c>
      <c r="G50" s="53"/>
    </row>
    <row r="51" spans="1:8" ht="60" x14ac:dyDescent="0.25">
      <c r="A51" s="134"/>
      <c r="B51" s="134"/>
      <c r="C51" s="124"/>
      <c r="D51" s="8" t="s">
        <v>336</v>
      </c>
      <c r="F51" s="48" t="s">
        <v>407</v>
      </c>
      <c r="G51" s="9"/>
    </row>
    <row r="52" spans="1:8" ht="60" x14ac:dyDescent="0.25">
      <c r="A52" s="134"/>
      <c r="B52" s="134"/>
      <c r="C52" s="124"/>
      <c r="D52" s="5" t="s">
        <v>246</v>
      </c>
      <c r="F52" s="48" t="s">
        <v>452</v>
      </c>
      <c r="G52" s="13"/>
    </row>
    <row r="53" spans="1:8" ht="45" customHeight="1" x14ac:dyDescent="0.25">
      <c r="A53" s="128" t="s">
        <v>37</v>
      </c>
      <c r="B53" s="125" t="s">
        <v>38</v>
      </c>
      <c r="C53" s="118" t="s">
        <v>39</v>
      </c>
      <c r="D53" s="2" t="s">
        <v>338</v>
      </c>
      <c r="E53" s="3" t="s">
        <v>40</v>
      </c>
      <c r="F53" s="46" t="s">
        <v>339</v>
      </c>
      <c r="G53" s="49"/>
    </row>
    <row r="54" spans="1:8" ht="30" x14ac:dyDescent="0.25">
      <c r="A54" s="129"/>
      <c r="B54" s="126"/>
      <c r="C54" s="119"/>
      <c r="D54" s="9" t="s">
        <v>340</v>
      </c>
      <c r="E54" s="1" t="s">
        <v>41</v>
      </c>
      <c r="F54" s="45" t="s">
        <v>341</v>
      </c>
      <c r="G54" s="13"/>
      <c r="H54" s="50"/>
    </row>
    <row r="55" spans="1:8" ht="60" x14ac:dyDescent="0.25">
      <c r="A55" s="129"/>
      <c r="B55" s="126"/>
      <c r="C55" s="119"/>
      <c r="D55" s="5" t="s">
        <v>246</v>
      </c>
      <c r="F55" s="48" t="s">
        <v>452</v>
      </c>
      <c r="G55" s="9"/>
    </row>
    <row r="56" spans="1:8" ht="45" x14ac:dyDescent="0.25">
      <c r="A56" s="129"/>
      <c r="B56" s="126"/>
      <c r="C56" s="119" t="s">
        <v>42</v>
      </c>
      <c r="D56" s="5" t="s">
        <v>338</v>
      </c>
      <c r="E56" s="1" t="s">
        <v>40</v>
      </c>
      <c r="F56" s="45" t="s">
        <v>342</v>
      </c>
      <c r="G56" s="49"/>
    </row>
    <row r="57" spans="1:8" ht="30" x14ac:dyDescent="0.25">
      <c r="A57" s="129"/>
      <c r="B57" s="126"/>
      <c r="C57" s="119"/>
      <c r="D57" s="9" t="s">
        <v>340</v>
      </c>
      <c r="E57" s="1" t="s">
        <v>41</v>
      </c>
      <c r="F57" s="45" t="s">
        <v>341</v>
      </c>
    </row>
    <row r="58" spans="1:8" ht="60" x14ac:dyDescent="0.25">
      <c r="A58" s="129"/>
      <c r="B58" s="126"/>
      <c r="C58" s="119"/>
      <c r="D58" s="5" t="s">
        <v>246</v>
      </c>
      <c r="F58" s="48" t="s">
        <v>452</v>
      </c>
      <c r="G58" s="9"/>
    </row>
    <row r="59" spans="1:8" ht="30" x14ac:dyDescent="0.25">
      <c r="A59" s="129"/>
      <c r="B59" s="126"/>
      <c r="C59" s="119" t="s">
        <v>43</v>
      </c>
      <c r="D59" s="5" t="s">
        <v>338</v>
      </c>
      <c r="E59" s="1" t="s">
        <v>40</v>
      </c>
      <c r="F59" s="45" t="s">
        <v>343</v>
      </c>
      <c r="G59" s="49"/>
    </row>
    <row r="60" spans="1:8" ht="30" x14ac:dyDescent="0.25">
      <c r="A60" s="129"/>
      <c r="B60" s="126"/>
      <c r="C60" s="119"/>
      <c r="D60" s="9" t="s">
        <v>340</v>
      </c>
      <c r="E60" s="1" t="s">
        <v>41</v>
      </c>
      <c r="F60" s="45" t="s">
        <v>341</v>
      </c>
      <c r="G60" s="13"/>
    </row>
    <row r="61" spans="1:8" ht="60" x14ac:dyDescent="0.25">
      <c r="A61" s="129"/>
      <c r="B61" s="126"/>
      <c r="C61" s="119"/>
      <c r="D61" s="5" t="s">
        <v>246</v>
      </c>
      <c r="F61" s="48" t="s">
        <v>452</v>
      </c>
      <c r="G61" s="9"/>
    </row>
    <row r="62" spans="1:8" ht="30" x14ac:dyDescent="0.25">
      <c r="A62" s="129"/>
      <c r="B62" s="126"/>
      <c r="C62" s="119" t="s">
        <v>179</v>
      </c>
      <c r="D62" s="5" t="s">
        <v>338</v>
      </c>
      <c r="E62" s="1" t="s">
        <v>40</v>
      </c>
      <c r="F62" s="45" t="s">
        <v>343</v>
      </c>
      <c r="G62" s="63"/>
    </row>
    <row r="63" spans="1:8" ht="30" x14ac:dyDescent="0.25">
      <c r="A63" s="129"/>
      <c r="B63" s="126"/>
      <c r="C63" s="119"/>
      <c r="D63" s="9" t="s">
        <v>340</v>
      </c>
      <c r="E63" s="1" t="s">
        <v>41</v>
      </c>
      <c r="F63" s="45" t="s">
        <v>341</v>
      </c>
      <c r="G63" s="13"/>
    </row>
    <row r="64" spans="1:8" ht="60" x14ac:dyDescent="0.25">
      <c r="A64" s="129"/>
      <c r="B64" s="126"/>
      <c r="C64" s="119"/>
      <c r="D64" s="5" t="s">
        <v>246</v>
      </c>
      <c r="F64" s="48" t="s">
        <v>452</v>
      </c>
      <c r="G64" s="9"/>
    </row>
    <row r="65" spans="1:7" ht="30" x14ac:dyDescent="0.25">
      <c r="A65" s="129"/>
      <c r="B65" s="126"/>
      <c r="C65" s="119" t="s">
        <v>44</v>
      </c>
      <c r="D65" s="5" t="s">
        <v>338</v>
      </c>
      <c r="E65" s="1" t="s">
        <v>40</v>
      </c>
      <c r="F65" s="45" t="s">
        <v>343</v>
      </c>
    </row>
    <row r="66" spans="1:7" ht="30" x14ac:dyDescent="0.25">
      <c r="A66" s="129"/>
      <c r="B66" s="126"/>
      <c r="C66" s="119"/>
      <c r="D66" s="9" t="s">
        <v>340</v>
      </c>
      <c r="E66" s="1" t="s">
        <v>41</v>
      </c>
      <c r="F66" s="45" t="s">
        <v>341</v>
      </c>
      <c r="G66" s="13"/>
    </row>
    <row r="67" spans="1:7" ht="30" x14ac:dyDescent="0.25">
      <c r="A67" s="129"/>
      <c r="B67" s="126"/>
      <c r="C67" s="119"/>
      <c r="D67" s="5" t="s">
        <v>345</v>
      </c>
      <c r="E67" s="1" t="s">
        <v>25</v>
      </c>
      <c r="F67" s="48" t="s">
        <v>344</v>
      </c>
      <c r="G67" s="9"/>
    </row>
    <row r="68" spans="1:7" ht="60" x14ac:dyDescent="0.25">
      <c r="A68" s="129"/>
      <c r="B68" s="126"/>
      <c r="C68" s="119"/>
      <c r="D68" s="5" t="s">
        <v>246</v>
      </c>
      <c r="F68" s="48" t="s">
        <v>452</v>
      </c>
      <c r="G68" s="13"/>
    </row>
    <row r="69" spans="1:7" ht="17.25" x14ac:dyDescent="0.25">
      <c r="A69" s="129"/>
      <c r="B69" s="126"/>
      <c r="C69" s="119" t="s">
        <v>45</v>
      </c>
      <c r="D69" s="5" t="s">
        <v>46</v>
      </c>
      <c r="E69" s="1" t="s">
        <v>24</v>
      </c>
      <c r="F69" s="48" t="s">
        <v>257</v>
      </c>
      <c r="G69" s="8"/>
    </row>
    <row r="70" spans="1:7" x14ac:dyDescent="0.25">
      <c r="A70" s="129"/>
      <c r="B70" s="126"/>
      <c r="C70" s="119"/>
      <c r="D70" s="5" t="s">
        <v>47</v>
      </c>
      <c r="E70" s="1" t="s">
        <v>41</v>
      </c>
      <c r="F70" s="45" t="s">
        <v>49</v>
      </c>
      <c r="G70" s="8"/>
    </row>
    <row r="71" spans="1:7" ht="30" x14ac:dyDescent="0.25">
      <c r="A71" s="129"/>
      <c r="B71" s="126"/>
      <c r="C71" s="119"/>
      <c r="D71" s="5" t="s">
        <v>346</v>
      </c>
      <c r="E71" s="1" t="s">
        <v>40</v>
      </c>
      <c r="F71" s="45" t="s">
        <v>347</v>
      </c>
      <c r="G71" s="8"/>
    </row>
    <row r="72" spans="1:7" ht="30" x14ac:dyDescent="0.25">
      <c r="A72" s="129"/>
      <c r="B72" s="126"/>
      <c r="C72" s="119"/>
      <c r="D72" s="5" t="s">
        <v>348</v>
      </c>
      <c r="E72" s="1" t="s">
        <v>40</v>
      </c>
      <c r="F72" s="45" t="s">
        <v>349</v>
      </c>
      <c r="G72" s="8"/>
    </row>
    <row r="73" spans="1:7" ht="30" x14ac:dyDescent="0.25">
      <c r="A73" s="129"/>
      <c r="B73" s="126"/>
      <c r="C73" s="119"/>
      <c r="D73" s="5" t="s">
        <v>350</v>
      </c>
      <c r="E73" s="1" t="s">
        <v>40</v>
      </c>
      <c r="F73" s="45" t="s">
        <v>351</v>
      </c>
      <c r="G73" s="8"/>
    </row>
    <row r="74" spans="1:7" ht="60" x14ac:dyDescent="0.25">
      <c r="A74" s="129"/>
      <c r="B74" s="126"/>
      <c r="C74" s="119"/>
      <c r="D74" s="5" t="s">
        <v>246</v>
      </c>
      <c r="F74" s="48" t="s">
        <v>452</v>
      </c>
      <c r="G74" s="8"/>
    </row>
    <row r="75" spans="1:7" x14ac:dyDescent="0.25">
      <c r="A75" s="129"/>
      <c r="B75" s="126"/>
      <c r="C75" s="124" t="s">
        <v>48</v>
      </c>
      <c r="D75" s="5" t="s">
        <v>47</v>
      </c>
      <c r="E75" s="1" t="s">
        <v>41</v>
      </c>
      <c r="F75" s="45" t="s">
        <v>258</v>
      </c>
      <c r="G75" s="8"/>
    </row>
    <row r="76" spans="1:7" ht="30" x14ac:dyDescent="0.25">
      <c r="A76" s="129"/>
      <c r="B76" s="126"/>
      <c r="C76" s="124"/>
      <c r="D76" s="5" t="s">
        <v>346</v>
      </c>
      <c r="E76" s="1" t="s">
        <v>40</v>
      </c>
      <c r="F76" s="45" t="s">
        <v>347</v>
      </c>
      <c r="G76" s="8"/>
    </row>
    <row r="77" spans="1:7" ht="30" x14ac:dyDescent="0.25">
      <c r="A77" s="129"/>
      <c r="B77" s="126"/>
      <c r="C77" s="124"/>
      <c r="D77" s="5" t="s">
        <v>348</v>
      </c>
      <c r="E77" s="1" t="s">
        <v>40</v>
      </c>
      <c r="F77" s="45" t="s">
        <v>349</v>
      </c>
      <c r="G77" s="8"/>
    </row>
    <row r="78" spans="1:7" ht="30" x14ac:dyDescent="0.25">
      <c r="A78" s="129"/>
      <c r="B78" s="126"/>
      <c r="C78" s="124"/>
      <c r="D78" s="5" t="s">
        <v>352</v>
      </c>
      <c r="E78" s="1" t="s">
        <v>40</v>
      </c>
      <c r="F78" s="45" t="s">
        <v>351</v>
      </c>
      <c r="G78" s="8"/>
    </row>
    <row r="79" spans="1:7" ht="60" x14ac:dyDescent="0.25">
      <c r="A79" s="129"/>
      <c r="B79" s="126"/>
      <c r="C79" s="124"/>
      <c r="D79" s="5" t="s">
        <v>246</v>
      </c>
      <c r="F79" s="48" t="s">
        <v>452</v>
      </c>
      <c r="G79" s="8"/>
    </row>
    <row r="80" spans="1:7" x14ac:dyDescent="0.25">
      <c r="A80" s="129"/>
      <c r="B80" s="126"/>
      <c r="C80" s="124" t="s">
        <v>50</v>
      </c>
      <c r="D80" s="5" t="s">
        <v>47</v>
      </c>
      <c r="E80" s="1" t="s">
        <v>41</v>
      </c>
      <c r="F80" s="45" t="s">
        <v>49</v>
      </c>
      <c r="G80" s="8"/>
    </row>
    <row r="81" spans="1:7" ht="30" x14ac:dyDescent="0.25">
      <c r="A81" s="129"/>
      <c r="B81" s="126"/>
      <c r="C81" s="124"/>
      <c r="D81" s="5" t="s">
        <v>353</v>
      </c>
      <c r="E81" s="1" t="s">
        <v>40</v>
      </c>
      <c r="F81" s="45" t="s">
        <v>347</v>
      </c>
      <c r="G81" s="8"/>
    </row>
    <row r="82" spans="1:7" ht="30" x14ac:dyDescent="0.25">
      <c r="A82" s="129"/>
      <c r="B82" s="126"/>
      <c r="C82" s="124"/>
      <c r="D82" s="5" t="s">
        <v>354</v>
      </c>
      <c r="E82" s="1" t="s">
        <v>40</v>
      </c>
      <c r="F82" s="45" t="s">
        <v>355</v>
      </c>
      <c r="G82" s="8"/>
    </row>
    <row r="83" spans="1:7" ht="30" x14ac:dyDescent="0.25">
      <c r="A83" s="129"/>
      <c r="B83" s="126"/>
      <c r="C83" s="124"/>
      <c r="D83" s="5" t="s">
        <v>356</v>
      </c>
      <c r="E83" s="1" t="s">
        <v>40</v>
      </c>
      <c r="F83" s="45" t="s">
        <v>357</v>
      </c>
      <c r="G83" s="8"/>
    </row>
    <row r="84" spans="1:7" ht="60" x14ac:dyDescent="0.25">
      <c r="A84" s="129"/>
      <c r="B84" s="126"/>
      <c r="C84" s="124"/>
      <c r="D84" s="5" t="s">
        <v>246</v>
      </c>
      <c r="F84" s="48" t="s">
        <v>452</v>
      </c>
      <c r="G84" s="8"/>
    </row>
    <row r="85" spans="1:7" ht="30" x14ac:dyDescent="0.25">
      <c r="A85" s="129"/>
      <c r="B85" s="126"/>
      <c r="C85" s="124" t="s">
        <v>51</v>
      </c>
      <c r="D85" s="5" t="s">
        <v>288</v>
      </c>
      <c r="F85" s="48" t="s">
        <v>293</v>
      </c>
      <c r="G85" s="8"/>
    </row>
    <row r="86" spans="1:7" ht="30" x14ac:dyDescent="0.25">
      <c r="A86" s="129"/>
      <c r="B86" s="126"/>
      <c r="C86" s="124"/>
      <c r="D86" s="5" t="s">
        <v>289</v>
      </c>
      <c r="E86" s="1" t="s">
        <v>278</v>
      </c>
      <c r="F86" s="48" t="s">
        <v>279</v>
      </c>
      <c r="G86" s="8"/>
    </row>
    <row r="87" spans="1:7" ht="30" x14ac:dyDescent="0.25">
      <c r="A87" s="129"/>
      <c r="B87" s="126"/>
      <c r="C87" s="124"/>
      <c r="D87" s="5" t="s">
        <v>290</v>
      </c>
      <c r="F87" s="48" t="s">
        <v>295</v>
      </c>
      <c r="G87" s="8"/>
    </row>
    <row r="88" spans="1:7" ht="30" x14ac:dyDescent="0.25">
      <c r="A88" s="129"/>
      <c r="B88" s="126"/>
      <c r="C88" s="124"/>
      <c r="D88" s="5" t="s">
        <v>291</v>
      </c>
      <c r="E88" s="1" t="s">
        <v>278</v>
      </c>
      <c r="F88" s="48" t="s">
        <v>279</v>
      </c>
      <c r="G88" s="8"/>
    </row>
    <row r="89" spans="1:7" ht="30" x14ac:dyDescent="0.25">
      <c r="A89" s="129"/>
      <c r="B89" s="126"/>
      <c r="C89" s="124"/>
      <c r="D89" s="5" t="s">
        <v>292</v>
      </c>
      <c r="F89" s="48" t="s">
        <v>296</v>
      </c>
      <c r="G89" s="8"/>
    </row>
    <row r="90" spans="1:7" ht="30" x14ac:dyDescent="0.25">
      <c r="A90" s="129"/>
      <c r="B90" s="126"/>
      <c r="C90" s="124"/>
      <c r="D90" s="5" t="s">
        <v>294</v>
      </c>
      <c r="E90" s="1" t="s">
        <v>278</v>
      </c>
      <c r="F90" s="48" t="s">
        <v>279</v>
      </c>
      <c r="G90" s="8"/>
    </row>
    <row r="91" spans="1:7" ht="30" x14ac:dyDescent="0.25">
      <c r="A91" s="129"/>
      <c r="B91" s="126"/>
      <c r="C91" s="124"/>
      <c r="D91" s="5" t="s">
        <v>297</v>
      </c>
      <c r="F91" s="48" t="s">
        <v>299</v>
      </c>
      <c r="G91" s="8"/>
    </row>
    <row r="92" spans="1:7" ht="30" x14ac:dyDescent="0.25">
      <c r="A92" s="129"/>
      <c r="B92" s="126"/>
      <c r="C92" s="124"/>
      <c r="D92" s="5" t="s">
        <v>298</v>
      </c>
      <c r="E92" s="1" t="s">
        <v>278</v>
      </c>
      <c r="F92" s="48" t="s">
        <v>279</v>
      </c>
      <c r="G92" s="8"/>
    </row>
    <row r="93" spans="1:7" x14ac:dyDescent="0.25">
      <c r="A93" s="129"/>
      <c r="B93" s="126"/>
      <c r="C93" s="124"/>
      <c r="D93" s="5" t="s">
        <v>47</v>
      </c>
      <c r="E93" s="1" t="s">
        <v>41</v>
      </c>
      <c r="F93" s="45" t="s">
        <v>52</v>
      </c>
      <c r="G93" s="8"/>
    </row>
    <row r="94" spans="1:7" x14ac:dyDescent="0.25">
      <c r="A94" s="129"/>
      <c r="B94" s="126"/>
      <c r="C94" s="124"/>
      <c r="D94" s="5" t="s">
        <v>53</v>
      </c>
      <c r="E94" s="1" t="s">
        <v>41</v>
      </c>
      <c r="F94" s="45" t="s">
        <v>54</v>
      </c>
      <c r="G94" s="8"/>
    </row>
    <row r="95" spans="1:7" ht="45" x14ac:dyDescent="0.25">
      <c r="A95" s="129"/>
      <c r="B95" s="126"/>
      <c r="C95" s="124"/>
      <c r="D95" s="5" t="s">
        <v>358</v>
      </c>
      <c r="E95" s="1" t="s">
        <v>40</v>
      </c>
      <c r="F95" s="48" t="s">
        <v>362</v>
      </c>
      <c r="G95" s="8"/>
    </row>
    <row r="96" spans="1:7" ht="45" x14ac:dyDescent="0.25">
      <c r="A96" s="129"/>
      <c r="B96" s="126"/>
      <c r="C96" s="124"/>
      <c r="D96" s="5" t="s">
        <v>359</v>
      </c>
      <c r="E96" s="1" t="s">
        <v>40</v>
      </c>
      <c r="F96" s="48" t="s">
        <v>363</v>
      </c>
      <c r="G96" s="8"/>
    </row>
    <row r="97" spans="1:7" ht="45" x14ac:dyDescent="0.25">
      <c r="A97" s="129"/>
      <c r="B97" s="126"/>
      <c r="C97" s="124"/>
      <c r="D97" s="5" t="s">
        <v>360</v>
      </c>
      <c r="E97" s="1" t="s">
        <v>40</v>
      </c>
      <c r="F97" s="48" t="s">
        <v>364</v>
      </c>
      <c r="G97" s="8"/>
    </row>
    <row r="98" spans="1:7" ht="30" x14ac:dyDescent="0.25">
      <c r="A98" s="129"/>
      <c r="B98" s="126"/>
      <c r="C98" s="124"/>
      <c r="D98" s="5" t="s">
        <v>361</v>
      </c>
      <c r="E98" s="1" t="s">
        <v>40</v>
      </c>
      <c r="F98" s="48" t="s">
        <v>365</v>
      </c>
      <c r="G98" s="8"/>
    </row>
    <row r="99" spans="1:7" ht="30" x14ac:dyDescent="0.25">
      <c r="A99" s="129"/>
      <c r="B99" s="126"/>
      <c r="C99" s="124"/>
      <c r="D99" s="5" t="s">
        <v>366</v>
      </c>
      <c r="E99" s="1" t="s">
        <v>40</v>
      </c>
      <c r="F99" s="45" t="s">
        <v>347</v>
      </c>
      <c r="G99" s="8"/>
    </row>
    <row r="100" spans="1:7" ht="30" x14ac:dyDescent="0.25">
      <c r="A100" s="129"/>
      <c r="B100" s="126"/>
      <c r="C100" s="124"/>
      <c r="D100" s="5" t="s">
        <v>348</v>
      </c>
      <c r="E100" s="1" t="s">
        <v>40</v>
      </c>
      <c r="F100" s="45" t="s">
        <v>349</v>
      </c>
      <c r="G100" s="8"/>
    </row>
    <row r="101" spans="1:7" ht="30" x14ac:dyDescent="0.25">
      <c r="A101" s="129"/>
      <c r="B101" s="126"/>
      <c r="C101" s="124"/>
      <c r="D101" s="5" t="s">
        <v>352</v>
      </c>
      <c r="E101" s="1" t="s">
        <v>40</v>
      </c>
      <c r="F101" s="45" t="s">
        <v>347</v>
      </c>
      <c r="G101" s="8"/>
    </row>
    <row r="102" spans="1:7" ht="30" x14ac:dyDescent="0.25">
      <c r="A102" s="129"/>
      <c r="B102" s="126"/>
      <c r="C102" s="124"/>
      <c r="D102" s="5" t="s">
        <v>367</v>
      </c>
      <c r="E102" s="1" t="s">
        <v>40</v>
      </c>
      <c r="F102" s="45" t="s">
        <v>371</v>
      </c>
      <c r="G102" s="8"/>
    </row>
    <row r="103" spans="1:7" ht="30" x14ac:dyDescent="0.25">
      <c r="A103" s="129"/>
      <c r="B103" s="126"/>
      <c r="C103" s="124"/>
      <c r="D103" s="5" t="s">
        <v>370</v>
      </c>
      <c r="E103" s="1" t="s">
        <v>40</v>
      </c>
      <c r="F103" s="45" t="s">
        <v>372</v>
      </c>
      <c r="G103" s="8"/>
    </row>
    <row r="104" spans="1:7" ht="30" x14ac:dyDescent="0.25">
      <c r="A104" s="129"/>
      <c r="B104" s="126"/>
      <c r="C104" s="124"/>
      <c r="D104" s="5" t="s">
        <v>368</v>
      </c>
      <c r="E104" s="1" t="s">
        <v>40</v>
      </c>
      <c r="F104" s="45" t="s">
        <v>373</v>
      </c>
      <c r="G104" s="8"/>
    </row>
    <row r="105" spans="1:7" ht="30" x14ac:dyDescent="0.25">
      <c r="A105" s="129"/>
      <c r="B105" s="126"/>
      <c r="C105" s="124"/>
      <c r="D105" s="5" t="s">
        <v>369</v>
      </c>
      <c r="E105" s="1" t="s">
        <v>40</v>
      </c>
      <c r="F105" s="45" t="s">
        <v>374</v>
      </c>
      <c r="G105" s="8"/>
    </row>
    <row r="106" spans="1:7" ht="60" x14ac:dyDescent="0.25">
      <c r="A106" s="129"/>
      <c r="B106" s="126"/>
      <c r="C106" s="124"/>
      <c r="D106" s="5" t="s">
        <v>246</v>
      </c>
      <c r="F106" s="48" t="s">
        <v>452</v>
      </c>
      <c r="G106" s="8"/>
    </row>
    <row r="107" spans="1:7" ht="30" x14ac:dyDescent="0.25">
      <c r="A107" s="129"/>
      <c r="B107" s="126"/>
      <c r="C107" s="124" t="s">
        <v>55</v>
      </c>
      <c r="D107" s="5" t="s">
        <v>338</v>
      </c>
      <c r="E107" s="1" t="s">
        <v>29</v>
      </c>
      <c r="F107" s="45" t="s">
        <v>376</v>
      </c>
      <c r="G107" s="7"/>
    </row>
    <row r="108" spans="1:7" ht="30" x14ac:dyDescent="0.25">
      <c r="A108" s="129"/>
      <c r="B108" s="126"/>
      <c r="C108" s="124"/>
      <c r="D108" s="5" t="s">
        <v>375</v>
      </c>
      <c r="E108" s="1" t="s">
        <v>25</v>
      </c>
      <c r="F108" s="48" t="s">
        <v>408</v>
      </c>
      <c r="G108" s="7"/>
    </row>
    <row r="109" spans="1:7" ht="60" x14ac:dyDescent="0.25">
      <c r="A109" s="129"/>
      <c r="B109" s="126"/>
      <c r="C109" s="124"/>
      <c r="D109" s="5" t="s">
        <v>246</v>
      </c>
      <c r="F109" s="48" t="s">
        <v>452</v>
      </c>
      <c r="G109" s="7"/>
    </row>
    <row r="110" spans="1:7" ht="30" x14ac:dyDescent="0.25">
      <c r="A110" s="129"/>
      <c r="B110" s="126"/>
      <c r="C110" s="124" t="s">
        <v>56</v>
      </c>
      <c r="D110" s="5" t="s">
        <v>338</v>
      </c>
      <c r="E110" s="1" t="s">
        <v>29</v>
      </c>
      <c r="F110" s="45" t="s">
        <v>377</v>
      </c>
      <c r="G110" s="7"/>
    </row>
    <row r="111" spans="1:7" ht="30" x14ac:dyDescent="0.25">
      <c r="A111" s="129"/>
      <c r="B111" s="126"/>
      <c r="C111" s="124"/>
      <c r="D111" s="5" t="s">
        <v>375</v>
      </c>
      <c r="E111" s="1" t="s">
        <v>25</v>
      </c>
      <c r="F111" s="48" t="s">
        <v>409</v>
      </c>
      <c r="G111" s="7"/>
    </row>
    <row r="112" spans="1:7" ht="60" x14ac:dyDescent="0.25">
      <c r="A112" s="129"/>
      <c r="B112" s="126"/>
      <c r="C112" s="124"/>
      <c r="D112" s="5" t="s">
        <v>246</v>
      </c>
      <c r="F112" s="48" t="s">
        <v>452</v>
      </c>
      <c r="G112" s="7"/>
    </row>
    <row r="113" spans="1:7" ht="30" x14ac:dyDescent="0.25">
      <c r="A113" s="129"/>
      <c r="B113" s="126"/>
      <c r="C113" s="124" t="s">
        <v>57</v>
      </c>
      <c r="D113" s="5" t="s">
        <v>338</v>
      </c>
      <c r="E113" s="1" t="s">
        <v>58</v>
      </c>
      <c r="F113" s="45" t="s">
        <v>378</v>
      </c>
      <c r="G113" s="57"/>
    </row>
    <row r="114" spans="1:7" ht="30" x14ac:dyDescent="0.25">
      <c r="A114" s="129"/>
      <c r="B114" s="126"/>
      <c r="C114" s="124"/>
      <c r="D114" s="5" t="s">
        <v>375</v>
      </c>
      <c r="E114" s="1" t="s">
        <v>25</v>
      </c>
      <c r="F114" s="48" t="s">
        <v>410</v>
      </c>
      <c r="G114" s="1"/>
    </row>
    <row r="115" spans="1:7" ht="60" x14ac:dyDescent="0.25">
      <c r="A115" s="129"/>
      <c r="B115" s="126"/>
      <c r="C115" s="124"/>
      <c r="D115" s="5" t="s">
        <v>246</v>
      </c>
      <c r="F115" s="48" t="s">
        <v>452</v>
      </c>
      <c r="G115" s="50"/>
    </row>
    <row r="116" spans="1:7" ht="30" x14ac:dyDescent="0.25">
      <c r="A116" s="129"/>
      <c r="B116" s="126"/>
      <c r="C116" s="124" t="s">
        <v>59</v>
      </c>
      <c r="D116" s="5" t="s">
        <v>338</v>
      </c>
      <c r="E116" s="1" t="s">
        <v>58</v>
      </c>
      <c r="F116" s="45" t="s">
        <v>343</v>
      </c>
      <c r="G116" s="54"/>
    </row>
    <row r="117" spans="1:7" ht="30" x14ac:dyDescent="0.25">
      <c r="A117" s="129"/>
      <c r="B117" s="126"/>
      <c r="C117" s="124"/>
      <c r="D117" s="5" t="s">
        <v>375</v>
      </c>
      <c r="E117" s="1" t="s">
        <v>25</v>
      </c>
      <c r="F117" s="48" t="s">
        <v>411</v>
      </c>
      <c r="G117" s="54"/>
    </row>
    <row r="118" spans="1:7" ht="60" x14ac:dyDescent="0.25">
      <c r="A118" s="129"/>
      <c r="B118" s="126"/>
      <c r="C118" s="124"/>
      <c r="D118" s="5" t="s">
        <v>246</v>
      </c>
      <c r="F118" s="48" t="s">
        <v>452</v>
      </c>
      <c r="G118" s="56"/>
    </row>
    <row r="119" spans="1:7" ht="45" x14ac:dyDescent="0.25">
      <c r="A119" s="129"/>
      <c r="B119" s="126"/>
      <c r="C119" s="124" t="s">
        <v>285</v>
      </c>
      <c r="D119" s="5" t="s">
        <v>338</v>
      </c>
      <c r="E119" s="1" t="s">
        <v>58</v>
      </c>
      <c r="F119" s="45" t="s">
        <v>379</v>
      </c>
      <c r="G119" s="55"/>
    </row>
    <row r="120" spans="1:7" ht="45" x14ac:dyDescent="0.25">
      <c r="A120" s="129"/>
      <c r="B120" s="126"/>
      <c r="C120" s="124"/>
      <c r="D120" s="5" t="s">
        <v>375</v>
      </c>
      <c r="E120" s="1" t="s">
        <v>25</v>
      </c>
      <c r="F120" s="45" t="s">
        <v>412</v>
      </c>
      <c r="G120" s="1"/>
    </row>
    <row r="121" spans="1:7" ht="60" x14ac:dyDescent="0.25">
      <c r="A121" s="129"/>
      <c r="B121" s="126"/>
      <c r="C121" s="124"/>
      <c r="D121" s="5" t="s">
        <v>246</v>
      </c>
      <c r="F121" s="48" t="s">
        <v>452</v>
      </c>
      <c r="G121" s="50"/>
    </row>
    <row r="122" spans="1:7" ht="60" x14ac:dyDescent="0.25">
      <c r="A122" s="129"/>
      <c r="B122" s="126"/>
      <c r="C122" s="95" t="s">
        <v>60</v>
      </c>
      <c r="D122" s="5" t="s">
        <v>338</v>
      </c>
      <c r="E122" s="1" t="s">
        <v>58</v>
      </c>
      <c r="F122" s="45" t="s">
        <v>380</v>
      </c>
      <c r="G122" s="9"/>
    </row>
    <row r="123" spans="1:7" ht="60" x14ac:dyDescent="0.25">
      <c r="A123" s="129"/>
      <c r="B123" s="126"/>
      <c r="C123" s="95"/>
      <c r="D123" s="5" t="s">
        <v>375</v>
      </c>
      <c r="E123" s="1" t="s">
        <v>25</v>
      </c>
      <c r="F123" s="45" t="s">
        <v>413</v>
      </c>
      <c r="G123" s="56"/>
    </row>
    <row r="124" spans="1:7" ht="60" x14ac:dyDescent="0.25">
      <c r="A124" s="129"/>
      <c r="B124" s="126"/>
      <c r="C124" s="95"/>
      <c r="D124" s="5" t="s">
        <v>246</v>
      </c>
      <c r="F124" s="48" t="s">
        <v>452</v>
      </c>
      <c r="G124" s="18"/>
    </row>
    <row r="125" spans="1:7" ht="30" x14ac:dyDescent="0.25">
      <c r="A125" s="129"/>
      <c r="B125" s="126"/>
      <c r="C125" s="124" t="s">
        <v>61</v>
      </c>
      <c r="D125" s="5" t="s">
        <v>338</v>
      </c>
      <c r="E125" s="1" t="s">
        <v>62</v>
      </c>
      <c r="F125" s="45" t="s">
        <v>381</v>
      </c>
      <c r="G125" s="18"/>
    </row>
    <row r="126" spans="1:7" ht="30" x14ac:dyDescent="0.25">
      <c r="A126" s="129"/>
      <c r="B126" s="126"/>
      <c r="C126" s="124"/>
      <c r="D126" s="5" t="s">
        <v>375</v>
      </c>
      <c r="E126" s="1" t="s">
        <v>25</v>
      </c>
      <c r="F126" s="48" t="s">
        <v>414</v>
      </c>
      <c r="G126" s="18"/>
    </row>
    <row r="127" spans="1:7" ht="60" x14ac:dyDescent="0.25">
      <c r="A127" s="129"/>
      <c r="B127" s="126"/>
      <c r="C127" s="124"/>
      <c r="D127" s="5" t="s">
        <v>246</v>
      </c>
      <c r="F127" s="48" t="s">
        <v>452</v>
      </c>
      <c r="G127" s="7"/>
    </row>
    <row r="128" spans="1:7" x14ac:dyDescent="0.25">
      <c r="A128" s="129"/>
      <c r="B128" s="126"/>
      <c r="C128" s="95" t="s">
        <v>386</v>
      </c>
      <c r="D128" s="5" t="s">
        <v>53</v>
      </c>
      <c r="E128" s="1" t="s">
        <v>41</v>
      </c>
      <c r="F128" s="45" t="s">
        <v>49</v>
      </c>
      <c r="G128" s="8"/>
    </row>
    <row r="129" spans="1:7" ht="30" x14ac:dyDescent="0.25">
      <c r="A129" s="129"/>
      <c r="B129" s="126"/>
      <c r="C129" s="95"/>
      <c r="D129" s="5" t="s">
        <v>387</v>
      </c>
      <c r="F129" s="48" t="s">
        <v>388</v>
      </c>
      <c r="G129" s="8"/>
    </row>
    <row r="130" spans="1:7" ht="75" x14ac:dyDescent="0.25">
      <c r="A130" s="129"/>
      <c r="B130" s="126"/>
      <c r="C130" s="95"/>
      <c r="D130" s="5" t="s">
        <v>389</v>
      </c>
      <c r="E130" s="1" t="s">
        <v>390</v>
      </c>
      <c r="F130" s="48" t="s">
        <v>391</v>
      </c>
      <c r="G130" s="8"/>
    </row>
    <row r="131" spans="1:7" ht="30" x14ac:dyDescent="0.25">
      <c r="A131" s="129"/>
      <c r="B131" s="126"/>
      <c r="C131" s="124" t="s">
        <v>63</v>
      </c>
      <c r="D131" s="5" t="s">
        <v>338</v>
      </c>
      <c r="E131" s="1" t="s">
        <v>40</v>
      </c>
      <c r="F131" s="45" t="s">
        <v>343</v>
      </c>
      <c r="G131" s="8"/>
    </row>
    <row r="132" spans="1:7" ht="30" x14ac:dyDescent="0.25">
      <c r="A132" s="129"/>
      <c r="B132" s="126"/>
      <c r="C132" s="124"/>
      <c r="D132" s="5" t="s">
        <v>543</v>
      </c>
      <c r="E132" s="1" t="s">
        <v>148</v>
      </c>
      <c r="F132" s="83" t="s">
        <v>544</v>
      </c>
      <c r="G132" s="8"/>
    </row>
    <row r="133" spans="1:7" ht="30" x14ac:dyDescent="0.25">
      <c r="A133" s="129"/>
      <c r="B133" s="126"/>
      <c r="C133" s="124"/>
      <c r="D133" s="5" t="s">
        <v>375</v>
      </c>
      <c r="E133" s="1" t="s">
        <v>25</v>
      </c>
      <c r="F133" s="48" t="s">
        <v>344</v>
      </c>
      <c r="G133" s="8"/>
    </row>
    <row r="134" spans="1:7" ht="60" x14ac:dyDescent="0.25">
      <c r="A134" s="129"/>
      <c r="B134" s="126"/>
      <c r="C134" s="124"/>
      <c r="D134" s="5" t="s">
        <v>246</v>
      </c>
      <c r="F134" s="48" t="s">
        <v>452</v>
      </c>
      <c r="G134" s="8"/>
    </row>
    <row r="135" spans="1:7" ht="17.25" x14ac:dyDescent="0.25">
      <c r="A135" s="129"/>
      <c r="B135" s="133"/>
      <c r="C135" s="95" t="s">
        <v>64</v>
      </c>
      <c r="D135" s="5" t="s">
        <v>46</v>
      </c>
      <c r="E135" s="1" t="s">
        <v>24</v>
      </c>
      <c r="F135" s="48" t="s">
        <v>259</v>
      </c>
      <c r="G135" s="8"/>
    </row>
    <row r="136" spans="1:7" x14ac:dyDescent="0.25">
      <c r="A136" s="129"/>
      <c r="B136" s="133"/>
      <c r="C136" s="95"/>
      <c r="D136" s="5" t="s">
        <v>53</v>
      </c>
      <c r="E136" s="1" t="s">
        <v>41</v>
      </c>
      <c r="F136" s="45" t="s">
        <v>49</v>
      </c>
    </row>
    <row r="137" spans="1:7" ht="30" x14ac:dyDescent="0.25">
      <c r="A137" s="129"/>
      <c r="B137" s="133"/>
      <c r="C137" s="95"/>
      <c r="D137" s="5" t="s">
        <v>367</v>
      </c>
      <c r="E137" s="1" t="s">
        <v>40</v>
      </c>
      <c r="F137" s="45" t="s">
        <v>371</v>
      </c>
    </row>
    <row r="138" spans="1:7" ht="60" x14ac:dyDescent="0.25">
      <c r="A138" s="129"/>
      <c r="B138" s="133"/>
      <c r="C138" s="95"/>
      <c r="D138" s="5" t="s">
        <v>246</v>
      </c>
      <c r="F138" s="48" t="s">
        <v>452</v>
      </c>
    </row>
    <row r="139" spans="1:7" ht="30" customHeight="1" x14ac:dyDescent="0.25">
      <c r="A139" s="129"/>
      <c r="B139" s="131" t="s">
        <v>143</v>
      </c>
      <c r="C139" s="115" t="s">
        <v>185</v>
      </c>
      <c r="D139" s="12" t="s">
        <v>186</v>
      </c>
      <c r="E139" s="3" t="s">
        <v>67</v>
      </c>
      <c r="F139" s="46"/>
      <c r="G139" s="51"/>
    </row>
    <row r="140" spans="1:7" ht="30" x14ac:dyDescent="0.25">
      <c r="A140" s="129"/>
      <c r="B140" s="132"/>
      <c r="C140" s="116"/>
      <c r="D140" s="13" t="s">
        <v>65</v>
      </c>
      <c r="E140" s="1" t="s">
        <v>148</v>
      </c>
      <c r="F140" s="45" t="s">
        <v>66</v>
      </c>
      <c r="G140" s="9"/>
    </row>
    <row r="141" spans="1:7" x14ac:dyDescent="0.25">
      <c r="A141" s="129"/>
      <c r="B141" s="132"/>
      <c r="C141" s="116" t="s">
        <v>187</v>
      </c>
      <c r="D141" s="9" t="s">
        <v>186</v>
      </c>
      <c r="E141" s="1" t="s">
        <v>67</v>
      </c>
      <c r="F141" s="45"/>
      <c r="G141" s="13"/>
    </row>
    <row r="142" spans="1:7" ht="30" x14ac:dyDescent="0.25">
      <c r="A142" s="129"/>
      <c r="B142" s="132"/>
      <c r="C142" s="116"/>
      <c r="D142" s="13" t="s">
        <v>65</v>
      </c>
      <c r="E142" s="1" t="s">
        <v>148</v>
      </c>
      <c r="F142" s="45" t="s">
        <v>66</v>
      </c>
      <c r="G142" s="9"/>
    </row>
    <row r="143" spans="1:7" x14ac:dyDescent="0.25">
      <c r="A143" s="129"/>
      <c r="B143" s="132"/>
      <c r="C143" s="116" t="s">
        <v>188</v>
      </c>
      <c r="D143" s="9" t="s">
        <v>186</v>
      </c>
      <c r="E143" s="1" t="s">
        <v>67</v>
      </c>
      <c r="F143" s="45"/>
      <c r="G143" s="13"/>
    </row>
    <row r="144" spans="1:7" ht="30" x14ac:dyDescent="0.25">
      <c r="A144" s="129"/>
      <c r="B144" s="132"/>
      <c r="C144" s="116"/>
      <c r="D144" s="13" t="s">
        <v>65</v>
      </c>
      <c r="E144" s="1" t="s">
        <v>148</v>
      </c>
      <c r="F144" s="45" t="s">
        <v>66</v>
      </c>
      <c r="G144" s="9"/>
    </row>
    <row r="145" spans="1:8" x14ac:dyDescent="0.25">
      <c r="A145" s="129"/>
      <c r="B145" s="132"/>
      <c r="C145" s="116" t="s">
        <v>189</v>
      </c>
      <c r="D145" s="9" t="s">
        <v>186</v>
      </c>
      <c r="E145" s="1" t="s">
        <v>67</v>
      </c>
      <c r="F145" s="45"/>
      <c r="G145" s="13"/>
    </row>
    <row r="146" spans="1:8" ht="30" x14ac:dyDescent="0.25">
      <c r="A146" s="129"/>
      <c r="B146" s="132"/>
      <c r="C146" s="117"/>
      <c r="D146" s="14" t="s">
        <v>65</v>
      </c>
      <c r="E146" s="11" t="s">
        <v>148</v>
      </c>
      <c r="F146" s="47" t="s">
        <v>66</v>
      </c>
      <c r="G146" s="14"/>
    </row>
    <row r="147" spans="1:8" ht="36.75" customHeight="1" x14ac:dyDescent="0.25">
      <c r="A147" s="129"/>
      <c r="B147" s="125" t="s">
        <v>144</v>
      </c>
      <c r="C147" s="16"/>
      <c r="D147" s="13" t="s">
        <v>69</v>
      </c>
      <c r="E147" s="13" t="s">
        <v>67</v>
      </c>
      <c r="F147" s="45"/>
      <c r="G147" s="13"/>
      <c r="H147" s="1">
        <f>IF(G147="Y",5,1)</f>
        <v>1</v>
      </c>
    </row>
    <row r="148" spans="1:8" ht="36.75" customHeight="1" x14ac:dyDescent="0.25">
      <c r="A148" s="129"/>
      <c r="B148" s="126"/>
      <c r="C148" s="16"/>
      <c r="D148" s="13" t="s">
        <v>70</v>
      </c>
      <c r="E148" s="13" t="s">
        <v>67</v>
      </c>
      <c r="F148" s="45"/>
      <c r="G148" s="13"/>
      <c r="H148" s="1">
        <f>IF(G148="Y",5,1)</f>
        <v>1</v>
      </c>
    </row>
    <row r="149" spans="1:8" ht="36.75" customHeight="1" x14ac:dyDescent="0.25">
      <c r="A149" s="129"/>
      <c r="B149" s="126"/>
      <c r="C149" s="16"/>
      <c r="D149" s="13" t="s">
        <v>71</v>
      </c>
      <c r="E149" s="13" t="s">
        <v>67</v>
      </c>
      <c r="F149" s="45"/>
      <c r="G149" s="13"/>
      <c r="H149" s="1">
        <f>IF(G149="Y",5,1)</f>
        <v>1</v>
      </c>
    </row>
    <row r="150" spans="1:8" ht="36.75" customHeight="1" x14ac:dyDescent="0.25">
      <c r="A150" s="129"/>
      <c r="B150" s="126"/>
      <c r="C150" s="16"/>
      <c r="D150" s="13" t="s">
        <v>72</v>
      </c>
      <c r="E150" s="13" t="s">
        <v>67</v>
      </c>
      <c r="F150" s="45"/>
      <c r="G150" s="13"/>
      <c r="H150" s="1">
        <f>IF(G150="Y",5,1)</f>
        <v>1</v>
      </c>
    </row>
    <row r="151" spans="1:8" ht="45" x14ac:dyDescent="0.25">
      <c r="A151" s="129"/>
      <c r="B151" s="126"/>
      <c r="C151" s="16"/>
      <c r="D151" s="13" t="s">
        <v>73</v>
      </c>
      <c r="E151" s="13" t="s">
        <v>67</v>
      </c>
      <c r="F151" s="45" t="s">
        <v>260</v>
      </c>
      <c r="G151" s="13"/>
      <c r="H151" s="1">
        <f>IF(G151="Y",5,1)</f>
        <v>1</v>
      </c>
    </row>
    <row r="152" spans="1:8" x14ac:dyDescent="0.25">
      <c r="A152" s="129"/>
      <c r="B152" s="126"/>
      <c r="C152" s="16"/>
      <c r="D152" s="113" t="s">
        <v>74</v>
      </c>
      <c r="E152" s="113"/>
      <c r="F152" s="113"/>
      <c r="G152" s="113"/>
    </row>
    <row r="153" spans="1:8" ht="15" customHeight="1" x14ac:dyDescent="0.25">
      <c r="A153" s="129"/>
      <c r="B153" s="126"/>
      <c r="C153" s="16"/>
      <c r="D153" s="6" t="s">
        <v>75</v>
      </c>
      <c r="E153" s="13" t="s">
        <v>67</v>
      </c>
      <c r="F153" s="86" t="s">
        <v>261</v>
      </c>
      <c r="G153" s="9"/>
      <c r="H153" s="1">
        <f t="shared" ref="H153:H186" si="0">IF(G153="Y",5,1)</f>
        <v>1</v>
      </c>
    </row>
    <row r="154" spans="1:8" x14ac:dyDescent="0.25">
      <c r="A154" s="129"/>
      <c r="B154" s="126"/>
      <c r="C154" s="16"/>
      <c r="D154" s="6" t="s">
        <v>76</v>
      </c>
      <c r="E154" s="13" t="s">
        <v>67</v>
      </c>
      <c r="F154" s="86"/>
      <c r="G154" s="9"/>
      <c r="H154" s="1">
        <f t="shared" si="0"/>
        <v>1</v>
      </c>
    </row>
    <row r="155" spans="1:8" ht="30" customHeight="1" x14ac:dyDescent="0.25">
      <c r="A155" s="129"/>
      <c r="B155" s="126"/>
      <c r="C155" s="16"/>
      <c r="D155" s="6" t="s">
        <v>77</v>
      </c>
      <c r="E155" s="13" t="s">
        <v>67</v>
      </c>
      <c r="F155" s="86"/>
      <c r="G155" s="9"/>
      <c r="H155" s="1">
        <f t="shared" si="0"/>
        <v>1</v>
      </c>
    </row>
    <row r="156" spans="1:8" ht="30" customHeight="1" x14ac:dyDescent="0.25">
      <c r="A156" s="129"/>
      <c r="B156" s="126"/>
      <c r="C156" s="16"/>
      <c r="D156" s="10" t="s">
        <v>78</v>
      </c>
      <c r="E156" s="13" t="s">
        <v>67</v>
      </c>
      <c r="F156" s="86"/>
      <c r="G156" s="9"/>
      <c r="H156" s="1">
        <f t="shared" si="0"/>
        <v>1</v>
      </c>
    </row>
    <row r="157" spans="1:8" ht="30" customHeight="1" x14ac:dyDescent="0.25">
      <c r="A157" s="129"/>
      <c r="B157" s="126"/>
      <c r="C157" s="16"/>
      <c r="D157" s="10" t="s">
        <v>79</v>
      </c>
      <c r="E157" s="13" t="s">
        <v>67</v>
      </c>
      <c r="F157" s="86"/>
      <c r="G157" s="9"/>
      <c r="H157" s="1">
        <f t="shared" si="0"/>
        <v>1</v>
      </c>
    </row>
    <row r="158" spans="1:8" ht="30" customHeight="1" x14ac:dyDescent="0.25">
      <c r="A158" s="129"/>
      <c r="B158" s="126"/>
      <c r="C158" s="16"/>
      <c r="D158" s="10" t="s">
        <v>80</v>
      </c>
      <c r="E158" s="13" t="s">
        <v>67</v>
      </c>
      <c r="F158" s="86"/>
      <c r="G158" s="9"/>
      <c r="H158" s="1">
        <f t="shared" si="0"/>
        <v>1</v>
      </c>
    </row>
    <row r="159" spans="1:8" ht="98.25" customHeight="1" x14ac:dyDescent="0.25">
      <c r="A159" s="129"/>
      <c r="B159" s="126"/>
      <c r="C159" s="16"/>
      <c r="D159" s="5" t="s">
        <v>81</v>
      </c>
      <c r="E159" s="13" t="s">
        <v>67</v>
      </c>
      <c r="F159" s="48" t="s">
        <v>262</v>
      </c>
      <c r="G159" s="9"/>
      <c r="H159" s="1">
        <f t="shared" si="0"/>
        <v>1</v>
      </c>
    </row>
    <row r="160" spans="1:8" ht="69" customHeight="1" x14ac:dyDescent="0.25">
      <c r="A160" s="129"/>
      <c r="B160" s="126"/>
      <c r="C160" s="16"/>
      <c r="D160" s="5" t="s">
        <v>82</v>
      </c>
      <c r="E160" s="13" t="s">
        <v>67</v>
      </c>
      <c r="F160" s="48" t="s">
        <v>83</v>
      </c>
      <c r="G160" s="9"/>
      <c r="H160" s="1">
        <f t="shared" si="0"/>
        <v>1</v>
      </c>
    </row>
    <row r="161" spans="1:8" ht="75" x14ac:dyDescent="0.25">
      <c r="A161" s="129"/>
      <c r="B161" s="126"/>
      <c r="C161" s="16"/>
      <c r="D161" s="9" t="s">
        <v>84</v>
      </c>
      <c r="E161" s="13" t="s">
        <v>67</v>
      </c>
      <c r="F161" s="45" t="s">
        <v>263</v>
      </c>
      <c r="G161" s="9"/>
      <c r="H161" s="1">
        <f t="shared" si="0"/>
        <v>1</v>
      </c>
    </row>
    <row r="162" spans="1:8" ht="75" x14ac:dyDescent="0.25">
      <c r="A162" s="130"/>
      <c r="B162" s="127"/>
      <c r="C162" s="16"/>
      <c r="D162" s="9" t="s">
        <v>85</v>
      </c>
      <c r="E162" s="9" t="s">
        <v>67</v>
      </c>
      <c r="F162" s="45" t="s">
        <v>264</v>
      </c>
      <c r="G162" s="9"/>
      <c r="H162" s="1">
        <f t="shared" si="0"/>
        <v>1</v>
      </c>
    </row>
    <row r="163" spans="1:8" x14ac:dyDescent="0.25">
      <c r="A163" s="107" t="s">
        <v>495</v>
      </c>
      <c r="B163" s="108"/>
      <c r="C163" s="74"/>
      <c r="D163" s="12" t="s">
        <v>502</v>
      </c>
      <c r="E163" s="12" t="s">
        <v>67</v>
      </c>
      <c r="F163" s="73"/>
      <c r="G163" s="12"/>
      <c r="H163" s="1">
        <f t="shared" si="0"/>
        <v>1</v>
      </c>
    </row>
    <row r="164" spans="1:8" x14ac:dyDescent="0.25">
      <c r="A164" s="109"/>
      <c r="B164" s="110"/>
      <c r="C164" s="16"/>
      <c r="D164" s="1" t="s">
        <v>498</v>
      </c>
      <c r="E164" s="9" t="s">
        <v>67</v>
      </c>
      <c r="F164" s="72"/>
      <c r="G164" s="9"/>
      <c r="H164" s="1">
        <f t="shared" si="0"/>
        <v>1</v>
      </c>
    </row>
    <row r="165" spans="1:8" x14ac:dyDescent="0.25">
      <c r="A165" s="109"/>
      <c r="B165" s="110"/>
      <c r="C165" s="16"/>
      <c r="D165" s="1" t="s">
        <v>499</v>
      </c>
      <c r="E165" s="9" t="s">
        <v>67</v>
      </c>
      <c r="F165" s="72"/>
      <c r="G165" s="9"/>
      <c r="H165" s="1">
        <f t="shared" si="0"/>
        <v>1</v>
      </c>
    </row>
    <row r="166" spans="1:8" x14ac:dyDescent="0.25">
      <c r="A166" s="109"/>
      <c r="B166" s="110"/>
      <c r="C166" s="16"/>
      <c r="D166" s="1" t="s">
        <v>500</v>
      </c>
      <c r="E166" s="9" t="s">
        <v>67</v>
      </c>
      <c r="F166" s="72"/>
      <c r="G166" s="9"/>
      <c r="H166" s="1">
        <f t="shared" si="0"/>
        <v>1</v>
      </c>
    </row>
    <row r="167" spans="1:8" x14ac:dyDescent="0.25">
      <c r="A167" s="109"/>
      <c r="B167" s="110"/>
      <c r="C167" s="16"/>
      <c r="D167" s="9" t="s">
        <v>503</v>
      </c>
      <c r="E167" s="9" t="s">
        <v>67</v>
      </c>
      <c r="F167" s="72"/>
      <c r="G167" s="9"/>
      <c r="H167" s="1">
        <f t="shared" si="0"/>
        <v>1</v>
      </c>
    </row>
    <row r="168" spans="1:8" x14ac:dyDescent="0.25">
      <c r="A168" s="109"/>
      <c r="B168" s="110"/>
      <c r="C168" s="16"/>
      <c r="D168" s="9" t="s">
        <v>494</v>
      </c>
      <c r="E168" s="9" t="s">
        <v>67</v>
      </c>
      <c r="F168" s="72"/>
      <c r="G168" s="9"/>
      <c r="H168" s="1">
        <f t="shared" si="0"/>
        <v>1</v>
      </c>
    </row>
    <row r="169" spans="1:8" x14ac:dyDescent="0.25">
      <c r="A169" s="109"/>
      <c r="B169" s="110"/>
      <c r="C169" s="16"/>
      <c r="D169" s="9" t="s">
        <v>496</v>
      </c>
      <c r="E169" s="9" t="s">
        <v>67</v>
      </c>
      <c r="F169" s="72"/>
      <c r="G169" s="9"/>
      <c r="H169" s="1">
        <f t="shared" si="0"/>
        <v>1</v>
      </c>
    </row>
    <row r="170" spans="1:8" x14ac:dyDescent="0.25">
      <c r="A170" s="109"/>
      <c r="B170" s="110"/>
      <c r="C170" s="16"/>
      <c r="D170" s="9" t="s">
        <v>497</v>
      </c>
      <c r="E170" s="9" t="s">
        <v>67</v>
      </c>
      <c r="F170" s="72"/>
      <c r="G170" s="9"/>
      <c r="H170" s="1">
        <f t="shared" si="0"/>
        <v>1</v>
      </c>
    </row>
    <row r="171" spans="1:8" x14ac:dyDescent="0.25">
      <c r="A171" s="111"/>
      <c r="B171" s="112"/>
      <c r="C171" s="16"/>
      <c r="D171" s="9" t="s">
        <v>501</v>
      </c>
      <c r="E171" s="9" t="s">
        <v>67</v>
      </c>
      <c r="F171" s="72"/>
      <c r="G171" s="9"/>
      <c r="H171" s="1">
        <f t="shared" si="0"/>
        <v>1</v>
      </c>
    </row>
    <row r="172" spans="1:8" ht="30" customHeight="1" x14ac:dyDescent="0.25">
      <c r="A172" s="98" t="s">
        <v>481</v>
      </c>
      <c r="B172" s="99"/>
      <c r="C172" s="74"/>
      <c r="D172" s="12" t="s">
        <v>476</v>
      </c>
      <c r="E172" s="12" t="s">
        <v>67</v>
      </c>
      <c r="F172" s="73"/>
      <c r="G172" s="12"/>
      <c r="H172" s="1">
        <f t="shared" si="0"/>
        <v>1</v>
      </c>
    </row>
    <row r="173" spans="1:8" ht="30" x14ac:dyDescent="0.25">
      <c r="A173" s="100"/>
      <c r="B173" s="101"/>
      <c r="C173" s="16"/>
      <c r="D173" s="9" t="s">
        <v>478</v>
      </c>
      <c r="E173" s="9" t="s">
        <v>67</v>
      </c>
      <c r="F173" s="72"/>
      <c r="G173" s="9"/>
      <c r="H173" s="1">
        <f t="shared" si="0"/>
        <v>1</v>
      </c>
    </row>
    <row r="174" spans="1:8" ht="45" x14ac:dyDescent="0.25">
      <c r="A174" s="100"/>
      <c r="B174" s="101"/>
      <c r="C174" s="16"/>
      <c r="D174" s="9" t="s">
        <v>479</v>
      </c>
      <c r="E174" s="9" t="s">
        <v>67</v>
      </c>
      <c r="F174" s="72"/>
      <c r="G174" s="9"/>
      <c r="H174" s="1">
        <f t="shared" si="0"/>
        <v>1</v>
      </c>
    </row>
    <row r="175" spans="1:8" ht="45" x14ac:dyDescent="0.25">
      <c r="A175" s="100"/>
      <c r="B175" s="101"/>
      <c r="C175" s="16"/>
      <c r="D175" s="9" t="s">
        <v>480</v>
      </c>
      <c r="E175" s="9" t="s">
        <v>67</v>
      </c>
      <c r="F175" s="72"/>
      <c r="G175" s="9"/>
      <c r="H175" s="1">
        <f t="shared" si="0"/>
        <v>1</v>
      </c>
    </row>
    <row r="176" spans="1:8" ht="30" x14ac:dyDescent="0.25">
      <c r="A176" s="100"/>
      <c r="B176" s="101"/>
      <c r="C176" s="16"/>
      <c r="D176" s="9" t="s">
        <v>477</v>
      </c>
      <c r="E176" s="9" t="s">
        <v>67</v>
      </c>
      <c r="F176" s="72"/>
      <c r="G176" s="9"/>
      <c r="H176" s="1">
        <f t="shared" si="0"/>
        <v>1</v>
      </c>
    </row>
    <row r="177" spans="1:8" ht="75" x14ac:dyDescent="0.25">
      <c r="A177" s="102"/>
      <c r="B177" s="103"/>
      <c r="C177" s="16"/>
      <c r="D177" s="9" t="s">
        <v>483</v>
      </c>
      <c r="E177" s="9" t="s">
        <v>67</v>
      </c>
      <c r="F177" s="72"/>
      <c r="G177" s="9"/>
      <c r="H177" s="1">
        <f t="shared" si="0"/>
        <v>1</v>
      </c>
    </row>
    <row r="178" spans="1:8" x14ac:dyDescent="0.25">
      <c r="A178" s="97" t="s">
        <v>482</v>
      </c>
      <c r="B178" s="104" t="s">
        <v>484</v>
      </c>
      <c r="C178" s="74"/>
      <c r="D178" s="12" t="s">
        <v>485</v>
      </c>
      <c r="E178" s="12" t="s">
        <v>67</v>
      </c>
      <c r="F178" s="73"/>
      <c r="G178" s="12"/>
      <c r="H178" s="1">
        <f t="shared" si="0"/>
        <v>1</v>
      </c>
    </row>
    <row r="179" spans="1:8" ht="30" x14ac:dyDescent="0.25">
      <c r="A179" s="97"/>
      <c r="B179" s="105"/>
      <c r="C179" s="16"/>
      <c r="D179" s="9" t="s">
        <v>486</v>
      </c>
      <c r="E179" s="9" t="s">
        <v>67</v>
      </c>
      <c r="F179" s="72"/>
      <c r="G179" s="9"/>
      <c r="H179" s="1">
        <f t="shared" si="0"/>
        <v>1</v>
      </c>
    </row>
    <row r="180" spans="1:8" ht="30" x14ac:dyDescent="0.25">
      <c r="A180" s="97"/>
      <c r="B180" s="105"/>
      <c r="C180" s="16"/>
      <c r="D180" s="9" t="s">
        <v>487</v>
      </c>
      <c r="E180" s="9" t="s">
        <v>67</v>
      </c>
      <c r="F180" s="72"/>
      <c r="G180" s="9"/>
      <c r="H180" s="1">
        <f t="shared" si="0"/>
        <v>1</v>
      </c>
    </row>
    <row r="181" spans="1:8" ht="30" x14ac:dyDescent="0.25">
      <c r="A181" s="97"/>
      <c r="B181" s="106"/>
      <c r="C181" s="16"/>
      <c r="D181" s="9" t="s">
        <v>488</v>
      </c>
      <c r="E181" s="9" t="s">
        <v>67</v>
      </c>
      <c r="F181" s="72"/>
      <c r="G181" s="9"/>
      <c r="H181" s="1">
        <f t="shared" si="0"/>
        <v>1</v>
      </c>
    </row>
    <row r="182" spans="1:8" ht="45" x14ac:dyDescent="0.25">
      <c r="A182" s="97"/>
      <c r="B182" s="104" t="s">
        <v>492</v>
      </c>
      <c r="C182" s="74"/>
      <c r="D182" s="12" t="s">
        <v>489</v>
      </c>
      <c r="E182" s="12" t="s">
        <v>67</v>
      </c>
      <c r="F182" s="73"/>
      <c r="G182" s="12"/>
      <c r="H182" s="1">
        <f t="shared" si="0"/>
        <v>1</v>
      </c>
    </row>
    <row r="183" spans="1:8" x14ac:dyDescent="0.25">
      <c r="A183" s="97"/>
      <c r="B183" s="105"/>
      <c r="C183" s="16"/>
      <c r="D183" s="9" t="s">
        <v>490</v>
      </c>
      <c r="E183" s="9" t="s">
        <v>67</v>
      </c>
      <c r="F183" s="72"/>
      <c r="G183" s="9"/>
      <c r="H183" s="1">
        <f t="shared" si="0"/>
        <v>1</v>
      </c>
    </row>
    <row r="184" spans="1:8" x14ac:dyDescent="0.25">
      <c r="A184" s="97"/>
      <c r="B184" s="105"/>
      <c r="C184" s="16"/>
      <c r="D184" s="9" t="s">
        <v>491</v>
      </c>
      <c r="E184" s="9" t="s">
        <v>67</v>
      </c>
      <c r="F184" s="72"/>
      <c r="G184" s="9"/>
      <c r="H184" s="1">
        <f t="shared" si="0"/>
        <v>1</v>
      </c>
    </row>
    <row r="185" spans="1:8" ht="60" x14ac:dyDescent="0.25">
      <c r="A185" s="97"/>
      <c r="B185" s="106"/>
      <c r="C185" s="16"/>
      <c r="D185" s="9" t="s">
        <v>493</v>
      </c>
      <c r="E185" s="15" t="s">
        <v>67</v>
      </c>
      <c r="F185" s="72"/>
      <c r="G185" s="9"/>
      <c r="H185" s="1">
        <f t="shared" si="0"/>
        <v>1</v>
      </c>
    </row>
    <row r="186" spans="1:8" ht="30" customHeight="1" x14ac:dyDescent="0.25">
      <c r="A186" s="87" t="s">
        <v>86</v>
      </c>
      <c r="B186" s="87"/>
      <c r="C186" s="94" t="s">
        <v>143</v>
      </c>
      <c r="D186" s="2" t="s">
        <v>87</v>
      </c>
      <c r="E186" s="13" t="s">
        <v>67</v>
      </c>
      <c r="F186" s="4"/>
      <c r="G186" s="51"/>
      <c r="H186" s="1">
        <f t="shared" si="0"/>
        <v>1</v>
      </c>
    </row>
    <row r="187" spans="1:8" x14ac:dyDescent="0.25">
      <c r="A187" s="87"/>
      <c r="B187" s="87"/>
      <c r="C187" s="95"/>
      <c r="D187" s="113" t="s">
        <v>74</v>
      </c>
      <c r="E187" s="113"/>
      <c r="F187" s="113"/>
      <c r="G187" s="113"/>
    </row>
    <row r="188" spans="1:8" ht="15" customHeight="1" x14ac:dyDescent="0.25">
      <c r="A188" s="87"/>
      <c r="B188" s="87"/>
      <c r="C188" s="95"/>
      <c r="D188" s="10" t="s">
        <v>88</v>
      </c>
      <c r="E188" s="13" t="s">
        <v>67</v>
      </c>
      <c r="F188" s="88" t="s">
        <v>266</v>
      </c>
      <c r="G188" s="9"/>
      <c r="H188" s="1">
        <f>IF(G188="Y",5,1)</f>
        <v>1</v>
      </c>
    </row>
    <row r="189" spans="1:8" x14ac:dyDescent="0.25">
      <c r="A189" s="87"/>
      <c r="B189" s="87"/>
      <c r="C189" s="95"/>
      <c r="D189" s="10" t="s">
        <v>89</v>
      </c>
      <c r="E189" s="13" t="s">
        <v>67</v>
      </c>
      <c r="F189" s="88"/>
      <c r="G189" s="9"/>
      <c r="H189" s="1">
        <f>IF(G189="Y",5,1)</f>
        <v>1</v>
      </c>
    </row>
    <row r="190" spans="1:8" x14ac:dyDescent="0.25">
      <c r="A190" s="87"/>
      <c r="B190" s="87"/>
      <c r="C190" s="95"/>
      <c r="D190" s="10" t="s">
        <v>90</v>
      </c>
      <c r="E190" s="13" t="s">
        <v>67</v>
      </c>
      <c r="F190" s="88"/>
      <c r="G190" s="9"/>
      <c r="H190" s="1">
        <f>IF(G190="Y",5,1)</f>
        <v>1</v>
      </c>
    </row>
    <row r="191" spans="1:8" x14ac:dyDescent="0.25">
      <c r="A191" s="87"/>
      <c r="B191" s="87"/>
      <c r="C191" s="95"/>
      <c r="D191" s="10" t="s">
        <v>272</v>
      </c>
      <c r="E191" s="13" t="s">
        <v>67</v>
      </c>
      <c r="F191" s="88"/>
      <c r="G191" s="9"/>
      <c r="H191" s="1">
        <f>IF(G191="Y",5,1)</f>
        <v>1</v>
      </c>
    </row>
    <row r="192" spans="1:8" ht="60" x14ac:dyDescent="0.25">
      <c r="A192" s="87"/>
      <c r="B192" s="87"/>
      <c r="C192" s="95"/>
      <c r="D192" s="9" t="s">
        <v>92</v>
      </c>
      <c r="E192" s="13" t="s">
        <v>93</v>
      </c>
      <c r="F192" s="45" t="s">
        <v>114</v>
      </c>
      <c r="G192" s="9"/>
      <c r="H192" s="1">
        <f>G192</f>
        <v>0</v>
      </c>
    </row>
    <row r="193" spans="1:8" ht="90" x14ac:dyDescent="0.25">
      <c r="A193" s="87"/>
      <c r="B193" s="87"/>
      <c r="C193" s="95"/>
      <c r="D193" s="9" t="s">
        <v>94</v>
      </c>
      <c r="E193" s="13" t="s">
        <v>93</v>
      </c>
      <c r="F193" s="45" t="s">
        <v>116</v>
      </c>
      <c r="G193" s="9"/>
      <c r="H193" s="1">
        <f>G193</f>
        <v>0</v>
      </c>
    </row>
    <row r="194" spans="1:8" ht="45" x14ac:dyDescent="0.25">
      <c r="A194" s="87"/>
      <c r="B194" s="87"/>
      <c r="C194" s="95"/>
      <c r="D194" s="9" t="s">
        <v>205</v>
      </c>
      <c r="E194" s="13" t="s">
        <v>67</v>
      </c>
      <c r="F194" s="45" t="s">
        <v>206</v>
      </c>
      <c r="G194" s="13"/>
      <c r="H194" s="1">
        <f>IF(G194="Y",5,1)</f>
        <v>1</v>
      </c>
    </row>
    <row r="195" spans="1:8" x14ac:dyDescent="0.25">
      <c r="A195" s="87"/>
      <c r="B195" s="87"/>
      <c r="C195" s="95"/>
      <c r="D195" s="113" t="s">
        <v>74</v>
      </c>
      <c r="E195" s="113"/>
      <c r="F195" s="113"/>
      <c r="G195" s="113"/>
    </row>
    <row r="196" spans="1:8" x14ac:dyDescent="0.25">
      <c r="A196" s="87"/>
      <c r="B196" s="87"/>
      <c r="C196" s="95"/>
      <c r="D196" s="10" t="s">
        <v>267</v>
      </c>
      <c r="E196" s="13" t="s">
        <v>67</v>
      </c>
      <c r="F196" s="88" t="s">
        <v>207</v>
      </c>
      <c r="G196" s="50"/>
      <c r="H196" s="1">
        <f>IF(G196="Y",5,1)</f>
        <v>1</v>
      </c>
    </row>
    <row r="197" spans="1:8" ht="30" x14ac:dyDescent="0.25">
      <c r="A197" s="87"/>
      <c r="B197" s="87"/>
      <c r="C197" s="95"/>
      <c r="D197" s="10" t="s">
        <v>268</v>
      </c>
      <c r="E197" s="13" t="s">
        <v>67</v>
      </c>
      <c r="F197" s="88"/>
      <c r="G197" s="50"/>
      <c r="H197" s="1">
        <f>IF(G197="Y",5,1)</f>
        <v>1</v>
      </c>
    </row>
    <row r="198" spans="1:8" x14ac:dyDescent="0.25">
      <c r="A198" s="87"/>
      <c r="B198" s="87"/>
      <c r="C198" s="95"/>
      <c r="D198" s="10" t="s">
        <v>269</v>
      </c>
      <c r="E198" s="13" t="s">
        <v>67</v>
      </c>
      <c r="F198" s="88"/>
      <c r="G198" s="50"/>
      <c r="H198" s="1">
        <f>IF(G198="Y",5,1)</f>
        <v>1</v>
      </c>
    </row>
    <row r="199" spans="1:8" x14ac:dyDescent="0.25">
      <c r="A199" s="87"/>
      <c r="B199" s="87"/>
      <c r="C199" s="95"/>
      <c r="D199" s="10" t="s">
        <v>270</v>
      </c>
      <c r="E199" s="13" t="s">
        <v>67</v>
      </c>
      <c r="F199" s="88"/>
      <c r="G199" s="50"/>
      <c r="H199" s="1">
        <f>IF(G199="Y",5,1)</f>
        <v>1</v>
      </c>
    </row>
    <row r="200" spans="1:8" x14ac:dyDescent="0.25">
      <c r="A200" s="87"/>
      <c r="B200" s="87"/>
      <c r="C200" s="95"/>
      <c r="D200" s="10" t="s">
        <v>271</v>
      </c>
      <c r="E200" s="13" t="s">
        <v>67</v>
      </c>
      <c r="F200" s="88"/>
      <c r="G200" s="50"/>
      <c r="H200" s="1">
        <f>IF(G200="Y",5,1)</f>
        <v>1</v>
      </c>
    </row>
    <row r="201" spans="1:8" ht="45" x14ac:dyDescent="0.25">
      <c r="A201" s="87"/>
      <c r="B201" s="87"/>
      <c r="C201" s="95"/>
      <c r="D201" s="9" t="s">
        <v>95</v>
      </c>
      <c r="E201" s="13" t="s">
        <v>67</v>
      </c>
      <c r="F201" s="45" t="s">
        <v>96</v>
      </c>
      <c r="G201" s="50"/>
      <c r="H201" s="1">
        <f>IF(G201="N",5,1)</f>
        <v>1</v>
      </c>
    </row>
    <row r="202" spans="1:8" ht="60" x14ac:dyDescent="0.25">
      <c r="A202" s="87"/>
      <c r="B202" s="87"/>
      <c r="C202" s="95"/>
      <c r="D202" s="9" t="s">
        <v>97</v>
      </c>
      <c r="E202" s="13" t="s">
        <v>67</v>
      </c>
      <c r="F202" s="45" t="s">
        <v>98</v>
      </c>
      <c r="G202" s="50"/>
      <c r="H202" s="1">
        <f>IF(G202="Y",5,1)</f>
        <v>1</v>
      </c>
    </row>
    <row r="203" spans="1:8" ht="30" x14ac:dyDescent="0.25">
      <c r="A203" s="87"/>
      <c r="B203" s="87"/>
      <c r="C203" s="95" t="s">
        <v>265</v>
      </c>
      <c r="D203" s="5" t="s">
        <v>111</v>
      </c>
      <c r="E203" s="13" t="s">
        <v>67</v>
      </c>
      <c r="G203" s="18"/>
      <c r="H203" s="1">
        <f>IF(G203="Y",5,1)</f>
        <v>1</v>
      </c>
    </row>
    <row r="204" spans="1:8" x14ac:dyDescent="0.25">
      <c r="A204" s="87"/>
      <c r="B204" s="87"/>
      <c r="C204" s="95"/>
      <c r="D204" s="113" t="s">
        <v>74</v>
      </c>
      <c r="E204" s="113"/>
      <c r="F204" s="113"/>
      <c r="G204" s="113"/>
    </row>
    <row r="205" spans="1:8" x14ac:dyDescent="0.25">
      <c r="A205" s="87"/>
      <c r="B205" s="87"/>
      <c r="C205" s="95"/>
      <c r="D205" s="10" t="s">
        <v>88</v>
      </c>
      <c r="E205" s="13" t="s">
        <v>67</v>
      </c>
      <c r="F205" s="88" t="s">
        <v>113</v>
      </c>
      <c r="G205" s="50"/>
      <c r="H205" s="1">
        <f>IF(G205="Y",5,1)</f>
        <v>1</v>
      </c>
    </row>
    <row r="206" spans="1:8" x14ac:dyDescent="0.25">
      <c r="A206" s="87"/>
      <c r="B206" s="87"/>
      <c r="C206" s="95"/>
      <c r="D206" s="10" t="s">
        <v>89</v>
      </c>
      <c r="E206" s="13" t="s">
        <v>67</v>
      </c>
      <c r="F206" s="88"/>
      <c r="G206" s="50"/>
      <c r="H206" s="1">
        <f>IF(G206="Y",5,1)</f>
        <v>1</v>
      </c>
    </row>
    <row r="207" spans="1:8" x14ac:dyDescent="0.25">
      <c r="A207" s="87"/>
      <c r="B207" s="87"/>
      <c r="C207" s="95"/>
      <c r="D207" s="10" t="s">
        <v>90</v>
      </c>
      <c r="E207" s="13" t="s">
        <v>67</v>
      </c>
      <c r="F207" s="88"/>
      <c r="G207" s="50"/>
      <c r="H207" s="1">
        <f>IF(G207="Y",5,1)</f>
        <v>1</v>
      </c>
    </row>
    <row r="208" spans="1:8" x14ac:dyDescent="0.25">
      <c r="A208" s="87"/>
      <c r="B208" s="87"/>
      <c r="C208" s="95"/>
      <c r="D208" s="10" t="s">
        <v>272</v>
      </c>
      <c r="E208" s="13" t="s">
        <v>67</v>
      </c>
      <c r="F208" s="88"/>
      <c r="G208" s="50"/>
      <c r="H208" s="1">
        <f>IF(G208="Y",5,1)</f>
        <v>1</v>
      </c>
    </row>
    <row r="209" spans="1:8" ht="60" x14ac:dyDescent="0.25">
      <c r="A209" s="87"/>
      <c r="B209" s="87"/>
      <c r="C209" s="95"/>
      <c r="D209" s="9" t="s">
        <v>112</v>
      </c>
      <c r="E209" s="13" t="s">
        <v>93</v>
      </c>
      <c r="F209" s="45" t="s">
        <v>115</v>
      </c>
      <c r="G209" s="50"/>
      <c r="H209" s="1">
        <f>G209</f>
        <v>0</v>
      </c>
    </row>
    <row r="210" spans="1:8" ht="90" x14ac:dyDescent="0.25">
      <c r="A210" s="87"/>
      <c r="B210" s="87"/>
      <c r="C210" s="95"/>
      <c r="D210" s="9" t="s">
        <v>117</v>
      </c>
      <c r="E210" s="13" t="s">
        <v>93</v>
      </c>
      <c r="F210" s="45" t="s">
        <v>120</v>
      </c>
      <c r="G210" s="50"/>
      <c r="H210" s="1">
        <f>G210</f>
        <v>0</v>
      </c>
    </row>
    <row r="211" spans="1:8" ht="45" x14ac:dyDescent="0.25">
      <c r="A211" s="87"/>
      <c r="B211" s="87"/>
      <c r="C211" s="95"/>
      <c r="D211" s="9" t="s">
        <v>208</v>
      </c>
      <c r="E211" s="13" t="s">
        <v>67</v>
      </c>
      <c r="F211" s="45" t="s">
        <v>209</v>
      </c>
      <c r="G211" s="18"/>
      <c r="H211" s="1">
        <f>IF(G211="Y",5,1)</f>
        <v>1</v>
      </c>
    </row>
    <row r="212" spans="1:8" x14ac:dyDescent="0.25">
      <c r="A212" s="87"/>
      <c r="B212" s="87"/>
      <c r="C212" s="95"/>
      <c r="D212" s="113" t="s">
        <v>74</v>
      </c>
      <c r="E212" s="113"/>
      <c r="F212" s="113"/>
      <c r="G212" s="113"/>
    </row>
    <row r="213" spans="1:8" x14ac:dyDescent="0.25">
      <c r="A213" s="87"/>
      <c r="B213" s="87"/>
      <c r="C213" s="95"/>
      <c r="D213" s="10" t="s">
        <v>267</v>
      </c>
      <c r="E213" s="13" t="s">
        <v>67</v>
      </c>
      <c r="F213" s="88" t="s">
        <v>210</v>
      </c>
      <c r="G213" s="50"/>
      <c r="H213" s="1">
        <f>IF(G213="Y",5,1)</f>
        <v>1</v>
      </c>
    </row>
    <row r="214" spans="1:8" ht="30" x14ac:dyDescent="0.25">
      <c r="A214" s="87"/>
      <c r="B214" s="87"/>
      <c r="C214" s="95"/>
      <c r="D214" s="10" t="s">
        <v>268</v>
      </c>
      <c r="E214" s="13" t="s">
        <v>67</v>
      </c>
      <c r="F214" s="88"/>
      <c r="G214" s="50"/>
      <c r="H214" s="1">
        <f>IF(G214="Y",5,1)</f>
        <v>1</v>
      </c>
    </row>
    <row r="215" spans="1:8" x14ac:dyDescent="0.25">
      <c r="A215" s="87"/>
      <c r="B215" s="87"/>
      <c r="C215" s="95"/>
      <c r="D215" s="10" t="s">
        <v>269</v>
      </c>
      <c r="E215" s="13" t="s">
        <v>67</v>
      </c>
      <c r="F215" s="88"/>
      <c r="G215" s="50"/>
      <c r="H215" s="1">
        <f>IF(G215="Y",5,1)</f>
        <v>1</v>
      </c>
    </row>
    <row r="216" spans="1:8" x14ac:dyDescent="0.25">
      <c r="A216" s="87"/>
      <c r="B216" s="87"/>
      <c r="C216" s="95"/>
      <c r="D216" s="10" t="s">
        <v>270</v>
      </c>
      <c r="E216" s="13" t="s">
        <v>67</v>
      </c>
      <c r="F216" s="88"/>
      <c r="G216" s="50"/>
      <c r="H216" s="1">
        <f>IF(G216="Y",5,1)</f>
        <v>1</v>
      </c>
    </row>
    <row r="217" spans="1:8" x14ac:dyDescent="0.25">
      <c r="A217" s="87"/>
      <c r="B217" s="87"/>
      <c r="C217" s="95"/>
      <c r="D217" s="10" t="s">
        <v>271</v>
      </c>
      <c r="E217" s="13" t="s">
        <v>67</v>
      </c>
      <c r="F217" s="88"/>
      <c r="G217" s="50"/>
      <c r="H217" s="1">
        <f>IF(G217="Y",5,1)</f>
        <v>1</v>
      </c>
    </row>
    <row r="218" spans="1:8" ht="45" x14ac:dyDescent="0.25">
      <c r="A218" s="87"/>
      <c r="B218" s="87"/>
      <c r="C218" s="95"/>
      <c r="D218" s="9" t="s">
        <v>118</v>
      </c>
      <c r="E218" s="13" t="s">
        <v>67</v>
      </c>
      <c r="F218" s="45" t="s">
        <v>121</v>
      </c>
      <c r="G218" s="50"/>
      <c r="H218" s="1">
        <f>IF(G218="N",5,1)</f>
        <v>1</v>
      </c>
    </row>
    <row r="219" spans="1:8" ht="60" x14ac:dyDescent="0.25">
      <c r="A219" s="87"/>
      <c r="B219" s="87"/>
      <c r="C219" s="95"/>
      <c r="D219" s="9" t="s">
        <v>119</v>
      </c>
      <c r="E219" s="13" t="s">
        <v>67</v>
      </c>
      <c r="F219" s="45" t="s">
        <v>98</v>
      </c>
      <c r="G219" s="50"/>
      <c r="H219" s="1">
        <f>IF(G219="Y",5,1)</f>
        <v>1</v>
      </c>
    </row>
    <row r="220" spans="1:8" ht="45" x14ac:dyDescent="0.25">
      <c r="A220" s="87"/>
      <c r="B220" s="87"/>
      <c r="C220" s="95" t="s">
        <v>144</v>
      </c>
      <c r="D220" s="5" t="s">
        <v>122</v>
      </c>
      <c r="E220" s="13" t="s">
        <v>67</v>
      </c>
      <c r="G220" s="18"/>
      <c r="H220" s="1">
        <f>IF(G220="Y",5,1)</f>
        <v>1</v>
      </c>
    </row>
    <row r="221" spans="1:8" x14ac:dyDescent="0.25">
      <c r="A221" s="87"/>
      <c r="B221" s="87"/>
      <c r="C221" s="95"/>
      <c r="D221" s="113" t="s">
        <v>74</v>
      </c>
      <c r="E221" s="113"/>
      <c r="F221" s="113"/>
      <c r="G221" s="113"/>
    </row>
    <row r="222" spans="1:8" x14ac:dyDescent="0.25">
      <c r="A222" s="87"/>
      <c r="B222" s="87"/>
      <c r="C222" s="95"/>
      <c r="D222" s="10" t="s">
        <v>88</v>
      </c>
      <c r="E222" s="13" t="s">
        <v>67</v>
      </c>
      <c r="F222" s="88" t="s">
        <v>123</v>
      </c>
      <c r="G222" s="50"/>
      <c r="H222" s="1">
        <f>IF(G222="Y",5,1)</f>
        <v>1</v>
      </c>
    </row>
    <row r="223" spans="1:8" x14ac:dyDescent="0.25">
      <c r="A223" s="87"/>
      <c r="B223" s="87"/>
      <c r="C223" s="95"/>
      <c r="D223" s="10" t="s">
        <v>89</v>
      </c>
      <c r="E223" s="13" t="s">
        <v>67</v>
      </c>
      <c r="F223" s="88"/>
      <c r="G223" s="50"/>
      <c r="H223" s="1">
        <f>IF(G223="Y",5,1)</f>
        <v>1</v>
      </c>
    </row>
    <row r="224" spans="1:8" x14ac:dyDescent="0.25">
      <c r="A224" s="87"/>
      <c r="B224" s="87"/>
      <c r="C224" s="95"/>
      <c r="D224" s="10" t="s">
        <v>90</v>
      </c>
      <c r="E224" s="13" t="s">
        <v>67</v>
      </c>
      <c r="F224" s="88"/>
      <c r="G224" s="50"/>
      <c r="H224" s="1">
        <f>IF(G224="Y",5,1)</f>
        <v>1</v>
      </c>
    </row>
    <row r="225" spans="1:8" x14ac:dyDescent="0.25">
      <c r="A225" s="87"/>
      <c r="B225" s="87"/>
      <c r="C225" s="95"/>
      <c r="D225" s="10" t="s">
        <v>91</v>
      </c>
      <c r="E225" s="13" t="s">
        <v>67</v>
      </c>
      <c r="F225" s="88"/>
      <c r="G225" s="50"/>
      <c r="H225" s="1">
        <f>IF(G225="Y",5,1)</f>
        <v>1</v>
      </c>
    </row>
    <row r="226" spans="1:8" ht="60" x14ac:dyDescent="0.25">
      <c r="A226" s="87"/>
      <c r="B226" s="87"/>
      <c r="C226" s="95"/>
      <c r="D226" s="9" t="s">
        <v>124</v>
      </c>
      <c r="E226" s="13" t="s">
        <v>93</v>
      </c>
      <c r="F226" s="45" t="s">
        <v>127</v>
      </c>
      <c r="G226" s="50"/>
      <c r="H226" s="1">
        <f>G226</f>
        <v>0</v>
      </c>
    </row>
    <row r="227" spans="1:8" ht="105" x14ac:dyDescent="0.25">
      <c r="A227" s="87"/>
      <c r="B227" s="87"/>
      <c r="C227" s="95"/>
      <c r="D227" s="9" t="s">
        <v>125</v>
      </c>
      <c r="E227" s="13" t="s">
        <v>93</v>
      </c>
      <c r="F227" s="45" t="s">
        <v>128</v>
      </c>
      <c r="G227" s="50"/>
      <c r="H227" s="1">
        <f>G227</f>
        <v>0</v>
      </c>
    </row>
    <row r="228" spans="1:8" ht="45" x14ac:dyDescent="0.25">
      <c r="A228" s="87"/>
      <c r="B228" s="87"/>
      <c r="C228" s="95"/>
      <c r="D228" s="9" t="s">
        <v>211</v>
      </c>
      <c r="E228" s="13" t="s">
        <v>67</v>
      </c>
      <c r="F228" s="45" t="s">
        <v>212</v>
      </c>
      <c r="G228" s="9"/>
      <c r="H228" s="1">
        <f>IF(G228="Y",5,1)</f>
        <v>1</v>
      </c>
    </row>
    <row r="229" spans="1:8" x14ac:dyDescent="0.25">
      <c r="A229" s="87"/>
      <c r="B229" s="87"/>
      <c r="C229" s="95"/>
      <c r="D229" s="113" t="s">
        <v>74</v>
      </c>
      <c r="E229" s="113"/>
      <c r="F229" s="113"/>
      <c r="G229" s="113"/>
    </row>
    <row r="230" spans="1:8" x14ac:dyDescent="0.25">
      <c r="A230" s="87"/>
      <c r="B230" s="87"/>
      <c r="C230" s="95"/>
      <c r="D230" s="10" t="s">
        <v>267</v>
      </c>
      <c r="E230" s="13" t="s">
        <v>67</v>
      </c>
      <c r="F230" s="88" t="s">
        <v>213</v>
      </c>
      <c r="G230" s="9"/>
      <c r="H230" s="1">
        <f>IF(G230="Y",5,1)</f>
        <v>1</v>
      </c>
    </row>
    <row r="231" spans="1:8" ht="30" x14ac:dyDescent="0.25">
      <c r="A231" s="87"/>
      <c r="B231" s="87"/>
      <c r="C231" s="95"/>
      <c r="D231" s="10" t="s">
        <v>268</v>
      </c>
      <c r="E231" s="13" t="s">
        <v>67</v>
      </c>
      <c r="F231" s="88"/>
      <c r="G231" s="9"/>
      <c r="H231" s="1">
        <f>IF(G231="Y",5,1)</f>
        <v>1</v>
      </c>
    </row>
    <row r="232" spans="1:8" x14ac:dyDescent="0.25">
      <c r="A232" s="87"/>
      <c r="B232" s="87"/>
      <c r="C232" s="95"/>
      <c r="D232" s="10" t="s">
        <v>269</v>
      </c>
      <c r="E232" s="13" t="s">
        <v>67</v>
      </c>
      <c r="F232" s="88"/>
      <c r="G232" s="9"/>
      <c r="H232" s="1">
        <f>IF(G232="Y",5,1)</f>
        <v>1</v>
      </c>
    </row>
    <row r="233" spans="1:8" x14ac:dyDescent="0.25">
      <c r="A233" s="87"/>
      <c r="B233" s="87"/>
      <c r="C233" s="95"/>
      <c r="D233" s="10" t="s">
        <v>270</v>
      </c>
      <c r="E233" s="13" t="s">
        <v>67</v>
      </c>
      <c r="F233" s="88"/>
      <c r="G233" s="9"/>
      <c r="H233" s="1">
        <f>IF(G233="Y",5,1)</f>
        <v>1</v>
      </c>
    </row>
    <row r="234" spans="1:8" x14ac:dyDescent="0.25">
      <c r="A234" s="87"/>
      <c r="B234" s="87"/>
      <c r="C234" s="95"/>
      <c r="D234" s="10" t="s">
        <v>271</v>
      </c>
      <c r="E234" s="13" t="s">
        <v>67</v>
      </c>
      <c r="F234" s="88"/>
      <c r="G234" s="9"/>
      <c r="H234" s="1">
        <f>IF(G234="Y",5,1)</f>
        <v>1</v>
      </c>
    </row>
    <row r="235" spans="1:8" ht="45" x14ac:dyDescent="0.25">
      <c r="A235" s="87"/>
      <c r="B235" s="87"/>
      <c r="C235" s="95"/>
      <c r="D235" s="9" t="s">
        <v>126</v>
      </c>
      <c r="E235" s="13" t="s">
        <v>67</v>
      </c>
      <c r="F235" s="45" t="s">
        <v>129</v>
      </c>
      <c r="G235" s="9"/>
      <c r="H235" s="1">
        <f>IF(G235="N",5,1)</f>
        <v>1</v>
      </c>
    </row>
    <row r="236" spans="1:8" ht="60" x14ac:dyDescent="0.25">
      <c r="A236" s="87"/>
      <c r="B236" s="87"/>
      <c r="C236" s="96"/>
      <c r="D236" s="9" t="s">
        <v>130</v>
      </c>
      <c r="E236" s="14" t="s">
        <v>67</v>
      </c>
      <c r="F236" s="45" t="s">
        <v>98</v>
      </c>
      <c r="G236" s="9"/>
      <c r="H236" s="1">
        <f>IF(G236="Y",5,1)</f>
        <v>1</v>
      </c>
    </row>
    <row r="237" spans="1:8" x14ac:dyDescent="0.25">
      <c r="A237" s="87"/>
      <c r="B237" s="87"/>
      <c r="C237" s="89" t="s">
        <v>131</v>
      </c>
      <c r="D237" s="12" t="s">
        <v>99</v>
      </c>
      <c r="E237" s="13" t="s">
        <v>93</v>
      </c>
      <c r="F237" s="92" t="s">
        <v>100</v>
      </c>
      <c r="G237" s="12"/>
      <c r="H237" s="1">
        <f>6-G237</f>
        <v>6</v>
      </c>
    </row>
    <row r="238" spans="1:8" x14ac:dyDescent="0.25">
      <c r="A238" s="87"/>
      <c r="B238" s="87"/>
      <c r="C238" s="90"/>
      <c r="D238" s="9" t="s">
        <v>132</v>
      </c>
      <c r="E238" s="13" t="s">
        <v>93</v>
      </c>
      <c r="F238" s="88"/>
      <c r="G238" s="9"/>
      <c r="H238" s="1">
        <f t="shared" ref="H238:H247" si="1">6-G238</f>
        <v>6</v>
      </c>
    </row>
    <row r="239" spans="1:8" ht="30" x14ac:dyDescent="0.25">
      <c r="A239" s="87"/>
      <c r="B239" s="87"/>
      <c r="C239" s="90"/>
      <c r="D239" s="9" t="s">
        <v>133</v>
      </c>
      <c r="E239" s="13" t="s">
        <v>93</v>
      </c>
      <c r="F239" s="88"/>
      <c r="G239" s="9"/>
      <c r="H239" s="1">
        <f t="shared" si="1"/>
        <v>6</v>
      </c>
    </row>
    <row r="240" spans="1:8" ht="30" x14ac:dyDescent="0.25">
      <c r="A240" s="87"/>
      <c r="B240" s="87"/>
      <c r="C240" s="90"/>
      <c r="D240" s="9" t="s">
        <v>101</v>
      </c>
      <c r="E240" s="13" t="s">
        <v>93</v>
      </c>
      <c r="F240" s="88"/>
      <c r="G240" s="9"/>
      <c r="H240" s="1">
        <f t="shared" si="1"/>
        <v>6</v>
      </c>
    </row>
    <row r="241" spans="1:8" ht="30" x14ac:dyDescent="0.25">
      <c r="A241" s="87"/>
      <c r="B241" s="87"/>
      <c r="C241" s="90"/>
      <c r="D241" s="9" t="s">
        <v>214</v>
      </c>
      <c r="E241" s="13" t="s">
        <v>93</v>
      </c>
      <c r="F241" s="88"/>
      <c r="G241" s="9"/>
      <c r="H241" s="1">
        <f t="shared" si="1"/>
        <v>6</v>
      </c>
    </row>
    <row r="242" spans="1:8" ht="30" x14ac:dyDescent="0.25">
      <c r="A242" s="87"/>
      <c r="B242" s="87"/>
      <c r="C242" s="90"/>
      <c r="D242" s="9" t="s">
        <v>215</v>
      </c>
      <c r="E242" s="13" t="s">
        <v>93</v>
      </c>
      <c r="F242" s="88"/>
      <c r="G242" s="9"/>
      <c r="H242" s="1">
        <f t="shared" si="1"/>
        <v>6</v>
      </c>
    </row>
    <row r="243" spans="1:8" ht="30" x14ac:dyDescent="0.25">
      <c r="A243" s="87"/>
      <c r="B243" s="87"/>
      <c r="C243" s="90"/>
      <c r="D243" s="9" t="s">
        <v>216</v>
      </c>
      <c r="E243" s="13" t="s">
        <v>93</v>
      </c>
      <c r="F243" s="88"/>
      <c r="G243" s="9"/>
      <c r="H243" s="1">
        <f t="shared" si="1"/>
        <v>6</v>
      </c>
    </row>
    <row r="244" spans="1:8" ht="39.75" customHeight="1" x14ac:dyDescent="0.25">
      <c r="A244" s="87"/>
      <c r="B244" s="87"/>
      <c r="C244" s="90"/>
      <c r="D244" s="9" t="s">
        <v>134</v>
      </c>
      <c r="E244" s="13" t="s">
        <v>93</v>
      </c>
      <c r="F244" s="88"/>
      <c r="G244" s="9"/>
      <c r="H244" s="1">
        <f t="shared" si="1"/>
        <v>6</v>
      </c>
    </row>
    <row r="245" spans="1:8" ht="30" x14ac:dyDescent="0.25">
      <c r="A245" s="87"/>
      <c r="B245" s="87"/>
      <c r="C245" s="90"/>
      <c r="D245" s="9" t="s">
        <v>102</v>
      </c>
      <c r="E245" s="13" t="s">
        <v>93</v>
      </c>
      <c r="F245" s="88"/>
      <c r="G245" s="9"/>
      <c r="H245" s="1">
        <f t="shared" si="1"/>
        <v>6</v>
      </c>
    </row>
    <row r="246" spans="1:8" ht="30" x14ac:dyDescent="0.25">
      <c r="A246" s="87"/>
      <c r="B246" s="87"/>
      <c r="C246" s="90"/>
      <c r="D246" s="9" t="s">
        <v>103</v>
      </c>
      <c r="E246" s="13" t="s">
        <v>93</v>
      </c>
      <c r="F246" s="88"/>
      <c r="G246" s="9"/>
      <c r="H246" s="1">
        <f t="shared" si="1"/>
        <v>6</v>
      </c>
    </row>
    <row r="247" spans="1:8" ht="30" x14ac:dyDescent="0.25">
      <c r="A247" s="87"/>
      <c r="B247" s="87"/>
      <c r="C247" s="91"/>
      <c r="D247" s="15" t="s">
        <v>135</v>
      </c>
      <c r="E247" s="13" t="s">
        <v>93</v>
      </c>
      <c r="F247" s="93"/>
      <c r="G247" s="15"/>
      <c r="H247" s="1">
        <f t="shared" si="1"/>
        <v>6</v>
      </c>
    </row>
    <row r="248" spans="1:8" ht="15" customHeight="1" x14ac:dyDescent="0.25">
      <c r="A248" s="114" t="s">
        <v>104</v>
      </c>
      <c r="B248" s="114"/>
      <c r="C248" s="121" t="s">
        <v>105</v>
      </c>
      <c r="D248" s="12" t="s">
        <v>106</v>
      </c>
      <c r="E248" s="17" t="s">
        <v>93</v>
      </c>
      <c r="F248" s="92" t="s">
        <v>107</v>
      </c>
      <c r="G248" s="12"/>
      <c r="H248" s="1">
        <f>G248</f>
        <v>0</v>
      </c>
    </row>
    <row r="249" spans="1:8" x14ac:dyDescent="0.25">
      <c r="A249" s="114"/>
      <c r="B249" s="114"/>
      <c r="C249" s="122"/>
      <c r="D249" s="9" t="s">
        <v>108</v>
      </c>
      <c r="E249" s="18" t="s">
        <v>93</v>
      </c>
      <c r="F249" s="88"/>
      <c r="G249" s="9"/>
      <c r="H249" s="1">
        <f t="shared" ref="H249:H251" si="2">G249</f>
        <v>0</v>
      </c>
    </row>
    <row r="250" spans="1:8" ht="15" customHeight="1" x14ac:dyDescent="0.25">
      <c r="A250" s="114"/>
      <c r="B250" s="114"/>
      <c r="C250" s="122"/>
      <c r="D250" s="9" t="s">
        <v>109</v>
      </c>
      <c r="E250" s="18" t="s">
        <v>93</v>
      </c>
      <c r="F250" s="88"/>
      <c r="G250" s="9"/>
      <c r="H250" s="1">
        <f t="shared" si="2"/>
        <v>0</v>
      </c>
    </row>
    <row r="251" spans="1:8" ht="30" x14ac:dyDescent="0.25">
      <c r="A251" s="114"/>
      <c r="B251" s="114"/>
      <c r="C251" s="123"/>
      <c r="D251" s="15" t="s">
        <v>110</v>
      </c>
      <c r="E251" s="19" t="s">
        <v>93</v>
      </c>
      <c r="F251" s="93"/>
      <c r="G251" s="15"/>
      <c r="H251" s="1">
        <f t="shared" si="2"/>
        <v>0</v>
      </c>
    </row>
    <row r="252" spans="1:8" x14ac:dyDescent="0.25">
      <c r="A252" s="114"/>
      <c r="B252" s="114"/>
      <c r="C252" s="118" t="s">
        <v>530</v>
      </c>
      <c r="D252" s="9" t="s">
        <v>137</v>
      </c>
      <c r="E252" s="13" t="s">
        <v>67</v>
      </c>
      <c r="F252" s="45"/>
      <c r="G252" s="13"/>
      <c r="H252" s="1">
        <f>IF(G252="Y",5,1)</f>
        <v>1</v>
      </c>
    </row>
    <row r="253" spans="1:8" x14ac:dyDescent="0.25">
      <c r="A253" s="114"/>
      <c r="B253" s="114"/>
      <c r="C253" s="119"/>
      <c r="D253" s="9" t="s">
        <v>138</v>
      </c>
      <c r="E253" s="13" t="s">
        <v>67</v>
      </c>
      <c r="F253" s="45"/>
      <c r="G253" s="13"/>
      <c r="H253" s="1">
        <f t="shared" ref="H253:H269" si="3">IF(G253="Y",5,1)</f>
        <v>1</v>
      </c>
    </row>
    <row r="254" spans="1:8" ht="15" customHeight="1" x14ac:dyDescent="0.25">
      <c r="A254" s="114"/>
      <c r="B254" s="114"/>
      <c r="C254" s="119"/>
      <c r="D254" s="9" t="s">
        <v>139</v>
      </c>
      <c r="E254" s="13" t="s">
        <v>67</v>
      </c>
      <c r="F254" s="45"/>
      <c r="G254" s="13"/>
      <c r="H254" s="1">
        <f t="shared" si="3"/>
        <v>1</v>
      </c>
    </row>
    <row r="255" spans="1:8" x14ac:dyDescent="0.25">
      <c r="A255" s="114"/>
      <c r="B255" s="114"/>
      <c r="C255" s="119"/>
      <c r="D255" s="9" t="s">
        <v>140</v>
      </c>
      <c r="E255" s="13" t="s">
        <v>67</v>
      </c>
      <c r="F255" s="45"/>
      <c r="G255" s="13"/>
      <c r="H255" s="1">
        <f t="shared" si="3"/>
        <v>1</v>
      </c>
    </row>
    <row r="256" spans="1:8" x14ac:dyDescent="0.25">
      <c r="A256" s="114"/>
      <c r="B256" s="114"/>
      <c r="C256" s="119"/>
      <c r="D256" s="9" t="s">
        <v>141</v>
      </c>
      <c r="E256" s="13" t="s">
        <v>67</v>
      </c>
      <c r="F256" s="45"/>
      <c r="G256" s="13"/>
      <c r="H256" s="1">
        <f t="shared" si="3"/>
        <v>1</v>
      </c>
    </row>
    <row r="257" spans="1:8" x14ac:dyDescent="0.25">
      <c r="A257" s="114"/>
      <c r="B257" s="114"/>
      <c r="C257" s="119"/>
      <c r="D257" s="9" t="s">
        <v>145</v>
      </c>
      <c r="E257" s="13" t="s">
        <v>67</v>
      </c>
      <c r="F257" s="45"/>
      <c r="G257" s="13"/>
      <c r="H257" s="1">
        <f t="shared" si="3"/>
        <v>1</v>
      </c>
    </row>
    <row r="258" spans="1:8" ht="30" x14ac:dyDescent="0.25">
      <c r="A258" s="114"/>
      <c r="B258" s="114"/>
      <c r="C258" s="119"/>
      <c r="D258" s="9" t="s">
        <v>529</v>
      </c>
      <c r="E258" s="13" t="s">
        <v>67</v>
      </c>
      <c r="F258" s="81"/>
      <c r="G258" s="13"/>
      <c r="H258" s="1">
        <f t="shared" si="3"/>
        <v>1</v>
      </c>
    </row>
    <row r="259" spans="1:8" ht="30" x14ac:dyDescent="0.25">
      <c r="A259" s="114"/>
      <c r="B259" s="114"/>
      <c r="C259" s="119"/>
      <c r="D259" s="9" t="s">
        <v>531</v>
      </c>
      <c r="E259" s="13" t="s">
        <v>67</v>
      </c>
      <c r="F259" s="81"/>
      <c r="G259" s="13"/>
      <c r="H259" s="1">
        <f t="shared" si="3"/>
        <v>1</v>
      </c>
    </row>
    <row r="260" spans="1:8" ht="30" x14ac:dyDescent="0.25">
      <c r="A260" s="114"/>
      <c r="B260" s="114"/>
      <c r="C260" s="119"/>
      <c r="D260" s="9" t="s">
        <v>532</v>
      </c>
      <c r="E260" s="13" t="s">
        <v>67</v>
      </c>
      <c r="F260" s="81"/>
      <c r="G260" s="13"/>
      <c r="H260" s="1">
        <f t="shared" si="3"/>
        <v>1</v>
      </c>
    </row>
    <row r="261" spans="1:8" ht="45" x14ac:dyDescent="0.25">
      <c r="A261" s="114"/>
      <c r="B261" s="114"/>
      <c r="C261" s="120"/>
      <c r="D261" s="15" t="s">
        <v>273</v>
      </c>
      <c r="E261" s="19" t="s">
        <v>67</v>
      </c>
      <c r="F261" s="47"/>
      <c r="G261" s="15"/>
      <c r="H261" s="1">
        <f t="shared" si="3"/>
        <v>1</v>
      </c>
    </row>
    <row r="262" spans="1:8" x14ac:dyDescent="0.25">
      <c r="A262" s="114"/>
      <c r="B262" s="114"/>
      <c r="C262" s="115" t="s">
        <v>533</v>
      </c>
      <c r="D262" s="9" t="s">
        <v>485</v>
      </c>
      <c r="E262" s="18" t="s">
        <v>67</v>
      </c>
      <c r="F262" s="81"/>
      <c r="G262" s="9"/>
      <c r="H262" s="1">
        <f t="shared" si="3"/>
        <v>1</v>
      </c>
    </row>
    <row r="263" spans="1:8" ht="30" x14ac:dyDescent="0.25">
      <c r="A263" s="114"/>
      <c r="B263" s="114"/>
      <c r="C263" s="116"/>
      <c r="D263" s="9" t="s">
        <v>486</v>
      </c>
      <c r="E263" s="13" t="s">
        <v>67</v>
      </c>
      <c r="F263" s="81"/>
      <c r="G263" s="9"/>
      <c r="H263" s="1">
        <f t="shared" si="3"/>
        <v>1</v>
      </c>
    </row>
    <row r="264" spans="1:8" ht="30" x14ac:dyDescent="0.25">
      <c r="A264" s="114"/>
      <c r="B264" s="114"/>
      <c r="C264" s="116"/>
      <c r="D264" s="9" t="s">
        <v>487</v>
      </c>
      <c r="E264" s="13" t="s">
        <v>67</v>
      </c>
      <c r="F264" s="81"/>
      <c r="G264" s="9"/>
      <c r="H264" s="1">
        <f t="shared" si="3"/>
        <v>1</v>
      </c>
    </row>
    <row r="265" spans="1:8" ht="30" x14ac:dyDescent="0.25">
      <c r="A265" s="114"/>
      <c r="B265" s="114"/>
      <c r="C265" s="116"/>
      <c r="D265" s="9" t="s">
        <v>488</v>
      </c>
      <c r="E265" s="13" t="s">
        <v>67</v>
      </c>
      <c r="F265" s="81"/>
      <c r="G265" s="9"/>
      <c r="H265" s="1">
        <f t="shared" si="3"/>
        <v>1</v>
      </c>
    </row>
    <row r="266" spans="1:8" x14ac:dyDescent="0.25">
      <c r="A266" s="114"/>
      <c r="B266" s="114"/>
      <c r="C266" s="116"/>
      <c r="D266" s="9" t="s">
        <v>534</v>
      </c>
      <c r="E266" s="13" t="s">
        <v>67</v>
      </c>
      <c r="F266" s="81"/>
      <c r="G266" s="9"/>
      <c r="H266" s="1">
        <f t="shared" si="3"/>
        <v>1</v>
      </c>
    </row>
    <row r="267" spans="1:8" x14ac:dyDescent="0.25">
      <c r="A267" s="114"/>
      <c r="B267" s="114"/>
      <c r="C267" s="116"/>
      <c r="D267" s="9" t="s">
        <v>490</v>
      </c>
      <c r="E267" s="13" t="s">
        <v>67</v>
      </c>
      <c r="F267" s="81"/>
      <c r="G267" s="9"/>
      <c r="H267" s="1">
        <f t="shared" si="3"/>
        <v>1</v>
      </c>
    </row>
    <row r="268" spans="1:8" x14ac:dyDescent="0.25">
      <c r="A268" s="114"/>
      <c r="B268" s="114"/>
      <c r="C268" s="116"/>
      <c r="D268" s="9" t="s">
        <v>491</v>
      </c>
      <c r="E268" s="13" t="s">
        <v>67</v>
      </c>
      <c r="F268" s="81"/>
      <c r="G268" s="9"/>
      <c r="H268" s="1">
        <f t="shared" si="3"/>
        <v>1</v>
      </c>
    </row>
    <row r="269" spans="1:8" x14ac:dyDescent="0.25">
      <c r="A269" s="114"/>
      <c r="B269" s="114"/>
      <c r="C269" s="117"/>
      <c r="D269" s="15" t="s">
        <v>535</v>
      </c>
      <c r="E269" s="19" t="s">
        <v>67</v>
      </c>
      <c r="F269" s="82"/>
      <c r="G269" s="15"/>
      <c r="H269" s="1">
        <f t="shared" si="3"/>
        <v>1</v>
      </c>
    </row>
  </sheetData>
  <mergeCells count="67">
    <mergeCell ref="A1:B1"/>
    <mergeCell ref="C135:C138"/>
    <mergeCell ref="C128:C130"/>
    <mergeCell ref="C69:C74"/>
    <mergeCell ref="C75:C79"/>
    <mergeCell ref="C80:C84"/>
    <mergeCell ref="C85:C106"/>
    <mergeCell ref="C107:C109"/>
    <mergeCell ref="C59:C61"/>
    <mergeCell ref="C62:C64"/>
    <mergeCell ref="C65:C68"/>
    <mergeCell ref="C53:C55"/>
    <mergeCell ref="C56:C58"/>
    <mergeCell ref="C2:C13"/>
    <mergeCell ref="C16:C19"/>
    <mergeCell ref="C20:C25"/>
    <mergeCell ref="D152:G152"/>
    <mergeCell ref="C110:C112"/>
    <mergeCell ref="C113:C115"/>
    <mergeCell ref="C116:C118"/>
    <mergeCell ref="C125:C127"/>
    <mergeCell ref="C131:C134"/>
    <mergeCell ref="C141:C142"/>
    <mergeCell ref="C143:C144"/>
    <mergeCell ref="C145:C146"/>
    <mergeCell ref="C139:C140"/>
    <mergeCell ref="C122:C124"/>
    <mergeCell ref="C119:C121"/>
    <mergeCell ref="B147:B162"/>
    <mergeCell ref="A53:A162"/>
    <mergeCell ref="B139:B146"/>
    <mergeCell ref="B53:B138"/>
    <mergeCell ref="A2:B52"/>
    <mergeCell ref="C26:C42"/>
    <mergeCell ref="C43:C46"/>
    <mergeCell ref="C47:C48"/>
    <mergeCell ref="C49:C52"/>
    <mergeCell ref="C14:C15"/>
    <mergeCell ref="A248:B269"/>
    <mergeCell ref="C262:C269"/>
    <mergeCell ref="D229:G229"/>
    <mergeCell ref="D187:G187"/>
    <mergeCell ref="F230:F234"/>
    <mergeCell ref="C252:C261"/>
    <mergeCell ref="D204:G204"/>
    <mergeCell ref="D212:G212"/>
    <mergeCell ref="D221:G221"/>
    <mergeCell ref="F196:F200"/>
    <mergeCell ref="F213:F217"/>
    <mergeCell ref="C248:C251"/>
    <mergeCell ref="F248:F251"/>
    <mergeCell ref="F153:F158"/>
    <mergeCell ref="A186:B247"/>
    <mergeCell ref="F188:F191"/>
    <mergeCell ref="C237:C247"/>
    <mergeCell ref="F237:F247"/>
    <mergeCell ref="F205:F208"/>
    <mergeCell ref="F222:F225"/>
    <mergeCell ref="C186:C202"/>
    <mergeCell ref="C203:C219"/>
    <mergeCell ref="C220:C236"/>
    <mergeCell ref="A178:A185"/>
    <mergeCell ref="A172:B177"/>
    <mergeCell ref="B178:B181"/>
    <mergeCell ref="B182:B185"/>
    <mergeCell ref="A163:B171"/>
    <mergeCell ref="D195:G195"/>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topLeftCell="A31" workbookViewId="0">
      <selection activeCell="A52" sqref="A52:XFD52"/>
    </sheetView>
  </sheetViews>
  <sheetFormatPr defaultRowHeight="15" x14ac:dyDescent="0.25"/>
  <cols>
    <col min="1" max="1" width="36.5703125" customWidth="1"/>
    <col min="2" max="2" width="15.42578125" customWidth="1"/>
    <col min="3" max="3" width="27.42578125" customWidth="1"/>
  </cols>
  <sheetData>
    <row r="1" spans="1:3" x14ac:dyDescent="0.25">
      <c r="A1" s="136" t="s">
        <v>301</v>
      </c>
      <c r="B1" s="136"/>
      <c r="C1" s="136"/>
    </row>
    <row r="2" spans="1:3" x14ac:dyDescent="0.25">
      <c r="A2" s="36" t="s">
        <v>6</v>
      </c>
      <c r="B2" s="37"/>
      <c r="C2" s="21">
        <f>Questionnaire!G2</f>
        <v>0</v>
      </c>
    </row>
    <row r="3" spans="1:3" x14ac:dyDescent="0.25">
      <c r="A3" s="36" t="s">
        <v>8</v>
      </c>
      <c r="B3" s="37"/>
      <c r="C3" s="21">
        <f>Questionnaire!G3</f>
        <v>0</v>
      </c>
    </row>
    <row r="4" spans="1:3" x14ac:dyDescent="0.25">
      <c r="A4" s="36" t="s">
        <v>394</v>
      </c>
      <c r="B4" s="37" t="s">
        <v>17</v>
      </c>
      <c r="C4" s="21">
        <f>Questionnaire!G10</f>
        <v>0</v>
      </c>
    </row>
    <row r="5" spans="1:3" x14ac:dyDescent="0.25">
      <c r="A5" s="36" t="s">
        <v>395</v>
      </c>
      <c r="B5" s="37" t="s">
        <v>17</v>
      </c>
      <c r="C5" s="21">
        <f>Questionnaire!G11</f>
        <v>0</v>
      </c>
    </row>
    <row r="6" spans="1:3" x14ac:dyDescent="0.25">
      <c r="A6" s="36" t="s">
        <v>396</v>
      </c>
      <c r="B6" s="37" t="s">
        <v>17</v>
      </c>
      <c r="C6" s="21">
        <f>Questionnaire!G12</f>
        <v>0</v>
      </c>
    </row>
    <row r="7" spans="1:3" x14ac:dyDescent="0.25">
      <c r="A7" s="36" t="s">
        <v>18</v>
      </c>
      <c r="B7" s="38" t="s">
        <v>19</v>
      </c>
      <c r="C7" s="21">
        <f>Questionnaire!G13</f>
        <v>0</v>
      </c>
    </row>
    <row r="8" spans="1:3" x14ac:dyDescent="0.25">
      <c r="A8" s="136" t="s">
        <v>302</v>
      </c>
      <c r="B8" s="136"/>
      <c r="C8" s="136"/>
    </row>
    <row r="9" spans="1:3" x14ac:dyDescent="0.25">
      <c r="A9" s="5" t="s">
        <v>323</v>
      </c>
      <c r="B9" s="37" t="s">
        <v>25</v>
      </c>
      <c r="C9" s="60">
        <f>Questionnaire!G14</f>
        <v>0</v>
      </c>
    </row>
    <row r="10" spans="1:3" x14ac:dyDescent="0.25">
      <c r="A10" s="136" t="s">
        <v>303</v>
      </c>
      <c r="B10" s="136"/>
      <c r="C10" s="136"/>
    </row>
    <row r="11" spans="1:3" x14ac:dyDescent="0.25">
      <c r="A11" s="36" t="s">
        <v>21</v>
      </c>
      <c r="B11" s="37" t="s">
        <v>22</v>
      </c>
      <c r="C11" s="21">
        <f>Questionnaire!G16</f>
        <v>0</v>
      </c>
    </row>
    <row r="12" spans="1:3" ht="17.25" x14ac:dyDescent="0.25">
      <c r="A12" s="36" t="s">
        <v>23</v>
      </c>
      <c r="B12" s="37" t="s">
        <v>24</v>
      </c>
      <c r="C12" s="60">
        <f>Questionnaire!G17</f>
        <v>0</v>
      </c>
    </row>
    <row r="13" spans="1:3" x14ac:dyDescent="0.25">
      <c r="A13" s="36" t="s">
        <v>181</v>
      </c>
      <c r="B13" s="37" t="s">
        <v>31</v>
      </c>
      <c r="C13" s="21">
        <f>Questionnaire!G18</f>
        <v>0</v>
      </c>
    </row>
    <row r="14" spans="1:3" x14ac:dyDescent="0.25">
      <c r="A14" s="136" t="s">
        <v>26</v>
      </c>
      <c r="B14" s="136"/>
      <c r="C14" s="136"/>
    </row>
    <row r="15" spans="1:3" x14ac:dyDescent="0.25">
      <c r="A15" s="36" t="s">
        <v>27</v>
      </c>
      <c r="B15" s="37"/>
      <c r="C15" s="21">
        <f>Questionnaire!G20</f>
        <v>0</v>
      </c>
    </row>
    <row r="16" spans="1:3" x14ac:dyDescent="0.25">
      <c r="A16" s="36" t="s">
        <v>239</v>
      </c>
      <c r="B16" s="37"/>
      <c r="C16" s="21">
        <f>Questionnaire!G21</f>
        <v>0</v>
      </c>
    </row>
    <row r="17" spans="1:3" ht="17.25" x14ac:dyDescent="0.25">
      <c r="A17" s="36" t="s">
        <v>28</v>
      </c>
      <c r="B17" s="37" t="s">
        <v>29</v>
      </c>
      <c r="C17" s="60">
        <f>Questionnaire!G22</f>
        <v>0</v>
      </c>
    </row>
    <row r="18" spans="1:3" ht="32.25" x14ac:dyDescent="0.25">
      <c r="A18" s="36" t="s">
        <v>247</v>
      </c>
      <c r="B18" s="37" t="s">
        <v>29</v>
      </c>
      <c r="C18" s="60">
        <f>Questionnaire!G23</f>
        <v>0</v>
      </c>
    </row>
    <row r="19" spans="1:3" ht="32.25" x14ac:dyDescent="0.25">
      <c r="A19" s="36" t="s">
        <v>249</v>
      </c>
      <c r="B19" s="37" t="s">
        <v>29</v>
      </c>
      <c r="C19" s="60">
        <f>Questionnaire!G24</f>
        <v>0</v>
      </c>
    </row>
    <row r="20" spans="1:3" x14ac:dyDescent="0.25">
      <c r="A20" s="136" t="s">
        <v>30</v>
      </c>
      <c r="B20" s="136"/>
      <c r="C20" s="136"/>
    </row>
    <row r="21" spans="1:3" x14ac:dyDescent="0.25">
      <c r="A21" s="36" t="s">
        <v>218</v>
      </c>
      <c r="B21" s="37" t="s">
        <v>22</v>
      </c>
      <c r="C21" s="35">
        <f>Questionnaire!G27</f>
        <v>0</v>
      </c>
    </row>
    <row r="22" spans="1:3" x14ac:dyDescent="0.25">
      <c r="A22" s="36" t="s">
        <v>222</v>
      </c>
      <c r="B22" s="37" t="s">
        <v>22</v>
      </c>
      <c r="C22" s="35">
        <f>Questionnaire!G29</f>
        <v>0</v>
      </c>
    </row>
    <row r="23" spans="1:3" x14ac:dyDescent="0.25">
      <c r="A23" s="36" t="s">
        <v>224</v>
      </c>
      <c r="B23" s="37" t="s">
        <v>22</v>
      </c>
      <c r="C23" s="35">
        <f>Questionnaire!G31</f>
        <v>0</v>
      </c>
    </row>
    <row r="24" spans="1:3" x14ac:dyDescent="0.25">
      <c r="A24" s="36" t="s">
        <v>226</v>
      </c>
      <c r="B24" s="37" t="s">
        <v>22</v>
      </c>
      <c r="C24" s="35">
        <f>Questionnaire!G33</f>
        <v>0</v>
      </c>
    </row>
    <row r="25" spans="1:3" x14ac:dyDescent="0.25">
      <c r="A25" s="36" t="s">
        <v>232</v>
      </c>
      <c r="B25" s="37" t="s">
        <v>22</v>
      </c>
      <c r="C25" s="35">
        <f>Questionnaire!G35</f>
        <v>0</v>
      </c>
    </row>
    <row r="26" spans="1:3" x14ac:dyDescent="0.25">
      <c r="A26" s="36" t="s">
        <v>234</v>
      </c>
      <c r="B26" s="37" t="s">
        <v>22</v>
      </c>
      <c r="C26" s="35">
        <f>Questionnaire!G37</f>
        <v>0</v>
      </c>
    </row>
    <row r="27" spans="1:3" x14ac:dyDescent="0.25">
      <c r="A27" s="8" t="s">
        <v>326</v>
      </c>
      <c r="B27" s="37" t="s">
        <v>31</v>
      </c>
      <c r="C27" s="60">
        <f>Questionnaire!G38</f>
        <v>0</v>
      </c>
    </row>
    <row r="28" spans="1:3" x14ac:dyDescent="0.25">
      <c r="A28" s="39" t="s">
        <v>252</v>
      </c>
      <c r="B28" s="37" t="s">
        <v>253</v>
      </c>
      <c r="C28" s="60">
        <f>Questionnaire!G39</f>
        <v>0</v>
      </c>
    </row>
    <row r="29" spans="1:3" x14ac:dyDescent="0.25">
      <c r="A29" s="39" t="s">
        <v>328</v>
      </c>
      <c r="B29" s="37" t="s">
        <v>255</v>
      </c>
      <c r="C29" s="21">
        <f>Questionnaire!G40</f>
        <v>0</v>
      </c>
    </row>
    <row r="30" spans="1:3" ht="30" x14ac:dyDescent="0.25">
      <c r="A30" s="36" t="s">
        <v>329</v>
      </c>
      <c r="B30" s="37"/>
      <c r="C30" s="60">
        <f>Questionnaire!G41</f>
        <v>0</v>
      </c>
    </row>
    <row r="31" spans="1:3" x14ac:dyDescent="0.25">
      <c r="A31" s="136" t="s">
        <v>304</v>
      </c>
      <c r="B31" s="136"/>
      <c r="C31" s="136"/>
    </row>
    <row r="32" spans="1:3" x14ac:dyDescent="0.25">
      <c r="A32" s="36" t="s">
        <v>32</v>
      </c>
      <c r="B32" s="37"/>
      <c r="C32" s="21">
        <f>Questionnaire!G43</f>
        <v>0</v>
      </c>
    </row>
    <row r="33" spans="1:3" ht="30" x14ac:dyDescent="0.25">
      <c r="A33" s="36" t="s">
        <v>331</v>
      </c>
      <c r="B33" s="37" t="s">
        <v>24</v>
      </c>
      <c r="C33" s="60">
        <f>Questionnaire!G44</f>
        <v>0</v>
      </c>
    </row>
    <row r="34" spans="1:3" x14ac:dyDescent="0.25">
      <c r="A34" s="5" t="s">
        <v>332</v>
      </c>
      <c r="B34" s="37" t="s">
        <v>31</v>
      </c>
      <c r="C34" s="60">
        <f>Questionnaire!G45</f>
        <v>0</v>
      </c>
    </row>
    <row r="35" spans="1:3" x14ac:dyDescent="0.25">
      <c r="A35" s="136" t="s">
        <v>305</v>
      </c>
      <c r="B35" s="136"/>
      <c r="C35" s="136"/>
    </row>
    <row r="36" spans="1:3" ht="17.25" x14ac:dyDescent="0.25">
      <c r="A36" s="36" t="s">
        <v>34</v>
      </c>
      <c r="B36" s="37" t="s">
        <v>24</v>
      </c>
      <c r="C36" s="60">
        <f>Questionnaire!G47</f>
        <v>0</v>
      </c>
    </row>
    <row r="37" spans="1:3" x14ac:dyDescent="0.25">
      <c r="A37" s="136" t="s">
        <v>306</v>
      </c>
      <c r="B37" s="136"/>
      <c r="C37" s="136"/>
    </row>
    <row r="38" spans="1:3" x14ac:dyDescent="0.25">
      <c r="A38" s="36" t="s">
        <v>335</v>
      </c>
      <c r="B38" s="37" t="s">
        <v>36</v>
      </c>
      <c r="C38" s="21">
        <f>Questionnaire!G49</f>
        <v>0</v>
      </c>
    </row>
    <row r="39" spans="1:3" x14ac:dyDescent="0.25">
      <c r="A39" s="5" t="s">
        <v>405</v>
      </c>
      <c r="B39" s="37"/>
      <c r="C39" s="60">
        <f>Questionnaire!G50</f>
        <v>0</v>
      </c>
    </row>
    <row r="40" spans="1:3" ht="30" x14ac:dyDescent="0.25">
      <c r="A40" s="39" t="s">
        <v>336</v>
      </c>
      <c r="B40" s="37"/>
      <c r="C40" s="60">
        <f>Questionnaire!G51</f>
        <v>0</v>
      </c>
    </row>
    <row r="41" spans="1:3" x14ac:dyDescent="0.25">
      <c r="A41" s="136" t="s">
        <v>308</v>
      </c>
      <c r="B41" s="136"/>
      <c r="C41" s="136"/>
    </row>
    <row r="42" spans="1:3" ht="30" x14ac:dyDescent="0.25">
      <c r="A42" s="39" t="s">
        <v>400</v>
      </c>
      <c r="B42" s="37" t="s">
        <v>40</v>
      </c>
      <c r="C42" s="60">
        <f>Questionnaire!G53+Questionnaire!G95+Questionnaire!G96+Questionnaire!G97+Questionnaire!G98+Questionnaire!G107*9.27+Questionnaire!G110*31.39+Questionnaire!G113*10+Questionnaire!G125*3.98+Questionnaire!G130+Questionnaire!G131+Questionnaire!G137</f>
        <v>0</v>
      </c>
    </row>
    <row r="43" spans="1:3" ht="30" x14ac:dyDescent="0.25">
      <c r="A43" s="39" t="s">
        <v>401</v>
      </c>
      <c r="B43" s="37" t="s">
        <v>40</v>
      </c>
      <c r="C43" s="60">
        <f>Questionnaire!G53</f>
        <v>0</v>
      </c>
    </row>
    <row r="44" spans="1:3" x14ac:dyDescent="0.25">
      <c r="A44" s="136" t="s">
        <v>307</v>
      </c>
      <c r="B44" s="136"/>
      <c r="C44" s="136"/>
    </row>
    <row r="45" spans="1:3" ht="30" x14ac:dyDescent="0.25">
      <c r="A45" s="43" t="s">
        <v>402</v>
      </c>
      <c r="B45" s="37" t="s">
        <v>25</v>
      </c>
      <c r="C45" s="60">
        <f>Questionnaire!G67+Questionnaire!G95*Questionnaire!G86+Questionnaire!G96*Questionnaire!G88+Questionnaire!G97*Questionnaire!G90+Questionnaire!G98*Questionnaire!G92+Questionnaire!G108+Questionnaire!G111+Questionnaire!G114+Questionnaire!G126+Questionnaire!G133</f>
        <v>0</v>
      </c>
    </row>
    <row r="46" spans="1:3" ht="30" x14ac:dyDescent="0.25">
      <c r="A46" s="43" t="s">
        <v>403</v>
      </c>
      <c r="B46" s="37" t="s">
        <v>25</v>
      </c>
      <c r="C46" s="60">
        <f>Questionnaire!G67</f>
        <v>0</v>
      </c>
    </row>
    <row r="47" spans="1:3" x14ac:dyDescent="0.25">
      <c r="A47" s="136" t="s">
        <v>504</v>
      </c>
      <c r="B47" s="136"/>
      <c r="C47" s="136"/>
    </row>
    <row r="48" spans="1:3" ht="30" x14ac:dyDescent="0.25">
      <c r="A48" s="43" t="s">
        <v>542</v>
      </c>
      <c r="B48" s="37" t="s">
        <v>148</v>
      </c>
      <c r="C48" s="85" t="e">
        <f>100/(Questionnaire!G65+Questionnaire!G72+Questionnaire!G77+Questionnaire!G82+Questionnaire!G95+Questionnaire!G96+Questionnaire!G97+Questionnaire!G98+Questionnaire!G107*9.27+Questionnaire!G110*31.39+Questionnaire!G113*10+Questionnaire!G125*3.98+Questionnaire!G130+Questionnaire!G131+Questionnaire!G137)*(Questionnaire!G65/100*D67+Questionnaire!G72+Questionnaire!G77+Questionnaire!G82+Questionnaire!G96+Questionnaire!G125*3.98+Questionnaire!G130+Questionnaire!G131/100*Questionnaire!G132+Questionnaire!G137)</f>
        <v>#DIV/0!</v>
      </c>
    </row>
    <row r="49" spans="1:4" x14ac:dyDescent="0.25">
      <c r="A49" s="21" t="s">
        <v>382</v>
      </c>
      <c r="B49" s="21" t="s">
        <v>309</v>
      </c>
      <c r="C49" s="60">
        <f>(Questionnaire!G53*C67/1000+Questionnaire!G95*0.202+Questionnaire!G96*0+Questionnaire!G97*0.231+Questionnaire!G98*0.267+Questionnaire!G107*9.27*0.202+Questionnaire!G110*31.39*0.231+Questionnaire!G113*10*0.267+Questionnaire!G125*3.98*0+Questionnaire!G130*0+Questionnaire!G131*0+Questionnaire!G137*0)/1000</f>
        <v>0</v>
      </c>
    </row>
    <row r="53" spans="1:4" hidden="1" x14ac:dyDescent="0.25">
      <c r="A53" t="s">
        <v>8</v>
      </c>
      <c r="B53" t="s">
        <v>518</v>
      </c>
      <c r="C53" t="s">
        <v>519</v>
      </c>
      <c r="D53" t="s">
        <v>545</v>
      </c>
    </row>
    <row r="54" spans="1:4" hidden="1" x14ac:dyDescent="0.25">
      <c r="A54" t="s">
        <v>520</v>
      </c>
      <c r="B54">
        <v>2017</v>
      </c>
      <c r="C54">
        <v>161.4</v>
      </c>
      <c r="D54" s="84">
        <f>100/67.4*50.9</f>
        <v>75.519287833827889</v>
      </c>
    </row>
    <row r="55" spans="1:4" hidden="1" x14ac:dyDescent="0.25">
      <c r="A55" t="s">
        <v>521</v>
      </c>
      <c r="B55">
        <v>2014</v>
      </c>
      <c r="C55">
        <v>169</v>
      </c>
      <c r="D55" s="84">
        <v>64</v>
      </c>
    </row>
    <row r="56" spans="1:4" hidden="1" x14ac:dyDescent="0.25">
      <c r="A56" t="s">
        <v>522</v>
      </c>
      <c r="B56">
        <v>2017</v>
      </c>
      <c r="C56">
        <v>250.4</v>
      </c>
      <c r="D56" s="84">
        <f>100/16.1*4.4</f>
        <v>27.329192546583851</v>
      </c>
    </row>
    <row r="57" spans="1:4" hidden="1" x14ac:dyDescent="0.25">
      <c r="A57" t="s">
        <v>523</v>
      </c>
      <c r="B57">
        <v>2017</v>
      </c>
      <c r="C57">
        <v>68.400000000000006</v>
      </c>
      <c r="D57" s="84">
        <f>100/557*92.6</f>
        <v>16.624775583482943</v>
      </c>
    </row>
    <row r="58" spans="1:4" hidden="1" x14ac:dyDescent="0.25">
      <c r="A58" t="s">
        <v>524</v>
      </c>
      <c r="B58">
        <v>2017</v>
      </c>
      <c r="C58">
        <v>413.2</v>
      </c>
      <c r="D58" s="84">
        <f>100/647.7*216.3</f>
        <v>33.395090319592406</v>
      </c>
    </row>
    <row r="59" spans="1:4" hidden="1" x14ac:dyDescent="0.25">
      <c r="A59" t="s">
        <v>525</v>
      </c>
      <c r="B59">
        <v>2017</v>
      </c>
      <c r="C59">
        <v>307.7</v>
      </c>
      <c r="D59" s="84">
        <f>100/294*103.9</f>
        <v>35.34013605442177</v>
      </c>
    </row>
    <row r="60" spans="1:4" hidden="1" x14ac:dyDescent="0.25"/>
    <row r="61" spans="1:4" hidden="1" x14ac:dyDescent="0.25">
      <c r="A61" t="s">
        <v>546</v>
      </c>
      <c r="C61">
        <f>IF(Questionnaire!$G$3='SKI RESORT ID'!A54,C54,0)</f>
        <v>0</v>
      </c>
      <c r="D61">
        <f>IF(Questionnaire!$G$3='SKI RESORT ID'!A54,D54,0)</f>
        <v>0</v>
      </c>
    </row>
    <row r="62" spans="1:4" hidden="1" x14ac:dyDescent="0.25">
      <c r="A62" t="s">
        <v>546</v>
      </c>
      <c r="C62">
        <f>IF(Questionnaire!$G$3='SKI RESORT ID'!A55,C55,0)</f>
        <v>0</v>
      </c>
      <c r="D62">
        <f>IF(Questionnaire!$G$3='SKI RESORT ID'!A55,D55,0)</f>
        <v>0</v>
      </c>
    </row>
    <row r="63" spans="1:4" hidden="1" x14ac:dyDescent="0.25">
      <c r="A63" t="s">
        <v>546</v>
      </c>
      <c r="C63">
        <f>IF(Questionnaire!$G$3='SKI RESORT ID'!A56,C56,0)</f>
        <v>0</v>
      </c>
      <c r="D63">
        <f>IF(Questionnaire!$G$3='SKI RESORT ID'!A56,D56,0)</f>
        <v>0</v>
      </c>
    </row>
    <row r="64" spans="1:4" hidden="1" x14ac:dyDescent="0.25">
      <c r="A64" t="s">
        <v>546</v>
      </c>
      <c r="C64">
        <f>IF(Questionnaire!$G$3='SKI RESORT ID'!A57,C57,0)</f>
        <v>0</v>
      </c>
      <c r="D64">
        <f>IF(Questionnaire!$G$3='SKI RESORT ID'!A57,D57,0)</f>
        <v>0</v>
      </c>
    </row>
    <row r="65" spans="1:4" hidden="1" x14ac:dyDescent="0.25">
      <c r="A65" t="s">
        <v>546</v>
      </c>
      <c r="C65">
        <f>IF(Questionnaire!$G$3='SKI RESORT ID'!A58,C58,0)</f>
        <v>0</v>
      </c>
      <c r="D65">
        <f>IF(Questionnaire!$G$3='SKI RESORT ID'!A58,D58,0)</f>
        <v>0</v>
      </c>
    </row>
    <row r="66" spans="1:4" hidden="1" x14ac:dyDescent="0.25">
      <c r="A66" t="s">
        <v>546</v>
      </c>
      <c r="C66">
        <f>IF(Questionnaire!$G$3='SKI RESORT ID'!A59,C59,0)</f>
        <v>0</v>
      </c>
      <c r="D66">
        <f>IF(Questionnaire!$G$3='SKI RESORT ID'!A59,D59,0)</f>
        <v>0</v>
      </c>
    </row>
    <row r="67" spans="1:4" x14ac:dyDescent="0.25">
      <c r="A67" t="s">
        <v>526</v>
      </c>
      <c r="C67">
        <f>SUM(C61:C66)</f>
        <v>0</v>
      </c>
      <c r="D67">
        <f>SUM(D61:D66)</f>
        <v>0</v>
      </c>
    </row>
  </sheetData>
  <mergeCells count="11">
    <mergeCell ref="A35:C35"/>
    <mergeCell ref="A37:C37"/>
    <mergeCell ref="A44:C44"/>
    <mergeCell ref="A41:C41"/>
    <mergeCell ref="A47:C47"/>
    <mergeCell ref="A31:C31"/>
    <mergeCell ref="A1:C1"/>
    <mergeCell ref="A8:C8"/>
    <mergeCell ref="A10:C10"/>
    <mergeCell ref="A14:C14"/>
    <mergeCell ref="A20:C20"/>
  </mergeCells>
  <pageMargins left="0.7" right="0.7" top="0.75" bottom="0.75" header="0.3" footer="0.3"/>
  <pageSetup paperSize="0" orientation="portrait" horizontalDpi="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1"/>
  <sheetViews>
    <sheetView workbookViewId="0">
      <selection activeCell="C17" sqref="C17"/>
    </sheetView>
  </sheetViews>
  <sheetFormatPr defaultRowHeight="15" x14ac:dyDescent="0.25"/>
  <cols>
    <col min="2" max="2" width="31.28515625" bestFit="1" customWidth="1"/>
    <col min="3" max="3" width="21.140625" customWidth="1"/>
    <col min="4" max="4" width="20.42578125" customWidth="1"/>
    <col min="5" max="5" width="96.85546875" style="20" bestFit="1" customWidth="1"/>
  </cols>
  <sheetData>
    <row r="1" spans="1:5" ht="15.75" thickBot="1" x14ac:dyDescent="0.3">
      <c r="A1" s="26" t="s">
        <v>274</v>
      </c>
      <c r="B1" s="27" t="s">
        <v>275</v>
      </c>
      <c r="C1" s="27" t="s">
        <v>276</v>
      </c>
      <c r="D1" s="27" t="s">
        <v>1</v>
      </c>
      <c r="E1" s="28" t="s">
        <v>146</v>
      </c>
    </row>
    <row r="2" spans="1:5" x14ac:dyDescent="0.25">
      <c r="A2" s="137" t="s">
        <v>453</v>
      </c>
      <c r="B2" s="138"/>
      <c r="C2" s="138"/>
      <c r="D2" s="138"/>
      <c r="E2" s="139"/>
    </row>
    <row r="3" spans="1:5" x14ac:dyDescent="0.25">
      <c r="A3" s="155" t="s">
        <v>175</v>
      </c>
      <c r="B3" s="156"/>
      <c r="C3" s="156"/>
      <c r="D3" s="156"/>
      <c r="E3" s="157"/>
    </row>
    <row r="4" spans="1:5" x14ac:dyDescent="0.25">
      <c r="A4" s="29">
        <v>1</v>
      </c>
      <c r="B4" s="21" t="s">
        <v>147</v>
      </c>
      <c r="C4" s="62" t="e">
        <f>100/Questionnaire!G14*'SKI RESORT ID'!C45</f>
        <v>#DIV/0!</v>
      </c>
      <c r="D4" s="21" t="s">
        <v>148</v>
      </c>
      <c r="E4" s="30" t="s">
        <v>277</v>
      </c>
    </row>
    <row r="5" spans="1:5" x14ac:dyDescent="0.25">
      <c r="A5" s="29">
        <v>2</v>
      </c>
      <c r="B5" s="21" t="s">
        <v>149</v>
      </c>
      <c r="C5" s="62" t="e">
        <f>100/Questionnaire!G14*'SKI RESORT ID'!C46</f>
        <v>#DIV/0!</v>
      </c>
      <c r="D5" s="21" t="s">
        <v>148</v>
      </c>
      <c r="E5" s="30" t="s">
        <v>280</v>
      </c>
    </row>
    <row r="6" spans="1:5" x14ac:dyDescent="0.25">
      <c r="A6" s="29">
        <v>3</v>
      </c>
      <c r="B6" s="21" t="s">
        <v>166</v>
      </c>
      <c r="C6" s="35" t="e">
        <f>'SKI RESORT ID'!C42/Questionnaire!G14</f>
        <v>#DIV/0!</v>
      </c>
      <c r="D6" s="21" t="s">
        <v>167</v>
      </c>
      <c r="E6" s="30" t="s">
        <v>168</v>
      </c>
    </row>
    <row r="7" spans="1:5" x14ac:dyDescent="0.25">
      <c r="A7" s="29">
        <v>4</v>
      </c>
      <c r="B7" s="21" t="s">
        <v>170</v>
      </c>
      <c r="C7" s="35" t="e">
        <f>'SKI RESORT ID'!C43/Questionnaire!G14</f>
        <v>#DIV/0!</v>
      </c>
      <c r="D7" s="21" t="s">
        <v>167</v>
      </c>
      <c r="E7" s="30" t="s">
        <v>169</v>
      </c>
    </row>
    <row r="8" spans="1:5" x14ac:dyDescent="0.25">
      <c r="A8" s="29">
        <v>5</v>
      </c>
      <c r="B8" s="21" t="s">
        <v>172</v>
      </c>
      <c r="C8" s="61" t="e">
        <f>'SKI RESORT ID'!C42/Questionnaire!G50</f>
        <v>#DIV/0!</v>
      </c>
      <c r="D8" s="21" t="s">
        <v>174</v>
      </c>
      <c r="E8" s="30" t="s">
        <v>171</v>
      </c>
    </row>
    <row r="9" spans="1:5" x14ac:dyDescent="0.25">
      <c r="A9" s="29">
        <v>6</v>
      </c>
      <c r="B9" s="21" t="s">
        <v>173</v>
      </c>
      <c r="C9" s="61" t="e">
        <f>'SKI RESORT ID'!C43/Questionnaire!G50</f>
        <v>#DIV/0!</v>
      </c>
      <c r="D9" s="21" t="s">
        <v>174</v>
      </c>
      <c r="E9" s="30" t="s">
        <v>152</v>
      </c>
    </row>
    <row r="10" spans="1:5" x14ac:dyDescent="0.25">
      <c r="A10" s="29">
        <v>7</v>
      </c>
      <c r="B10" s="21" t="s">
        <v>190</v>
      </c>
      <c r="C10" s="62" t="e">
        <f>'SKI RESORT ID'!C45/Questionnaire!G50</f>
        <v>#DIV/0!</v>
      </c>
      <c r="D10" s="21" t="s">
        <v>195</v>
      </c>
      <c r="E10" s="30" t="s">
        <v>197</v>
      </c>
    </row>
    <row r="11" spans="1:5" x14ac:dyDescent="0.25">
      <c r="A11" s="29">
        <v>8</v>
      </c>
      <c r="B11" s="21" t="s">
        <v>191</v>
      </c>
      <c r="C11" s="62" t="e">
        <f>'SKI RESORT ID'!C46/Questionnaire!G50</f>
        <v>#DIV/0!</v>
      </c>
      <c r="D11" s="21" t="s">
        <v>195</v>
      </c>
      <c r="E11" s="30" t="s">
        <v>281</v>
      </c>
    </row>
    <row r="12" spans="1:5" x14ac:dyDescent="0.25">
      <c r="A12" s="29">
        <v>9</v>
      </c>
      <c r="B12" s="21" t="s">
        <v>151</v>
      </c>
      <c r="C12" s="61" t="e">
        <f>'SKI RESORT ID'!C42/Questionnaire!G49</f>
        <v>#DIV/0!</v>
      </c>
      <c r="D12" s="21" t="s">
        <v>194</v>
      </c>
      <c r="E12" s="30" t="s">
        <v>150</v>
      </c>
    </row>
    <row r="13" spans="1:5" x14ac:dyDescent="0.25">
      <c r="A13" s="29">
        <v>10</v>
      </c>
      <c r="B13" s="21" t="s">
        <v>153</v>
      </c>
      <c r="C13" s="61" t="e">
        <f>'SKI RESORT ID'!C43/Questionnaire!G49</f>
        <v>#DIV/0!</v>
      </c>
      <c r="D13" s="21" t="s">
        <v>194</v>
      </c>
      <c r="E13" s="30" t="s">
        <v>282</v>
      </c>
    </row>
    <row r="14" spans="1:5" x14ac:dyDescent="0.25">
      <c r="A14" s="29">
        <v>11</v>
      </c>
      <c r="B14" s="21" t="s">
        <v>192</v>
      </c>
      <c r="C14" s="61" t="e">
        <f>'SKI RESORT ID'!C45/Questionnaire!G49</f>
        <v>#DIV/0!</v>
      </c>
      <c r="D14" s="21" t="s">
        <v>196</v>
      </c>
      <c r="E14" s="30" t="s">
        <v>198</v>
      </c>
    </row>
    <row r="15" spans="1:5" x14ac:dyDescent="0.25">
      <c r="A15" s="29">
        <v>12</v>
      </c>
      <c r="B15" s="21" t="s">
        <v>193</v>
      </c>
      <c r="C15" s="61" t="e">
        <f>'SKI RESORT ID'!C46/Questionnaire!G49</f>
        <v>#DIV/0!</v>
      </c>
      <c r="D15" s="21" t="s">
        <v>196</v>
      </c>
      <c r="E15" s="30" t="s">
        <v>283</v>
      </c>
    </row>
    <row r="16" spans="1:5" x14ac:dyDescent="0.25">
      <c r="A16" s="29">
        <v>13</v>
      </c>
      <c r="B16" s="21" t="s">
        <v>454</v>
      </c>
      <c r="C16" s="69"/>
      <c r="D16" s="21" t="s">
        <v>93</v>
      </c>
      <c r="E16" s="64" t="s">
        <v>456</v>
      </c>
    </row>
    <row r="17" spans="1:5" x14ac:dyDescent="0.25">
      <c r="A17" s="29">
        <v>14</v>
      </c>
      <c r="B17" s="21" t="s">
        <v>455</v>
      </c>
      <c r="C17" s="69"/>
      <c r="D17" s="21" t="s">
        <v>93</v>
      </c>
      <c r="E17" s="64" t="s">
        <v>457</v>
      </c>
    </row>
    <row r="18" spans="1:5" x14ac:dyDescent="0.25">
      <c r="A18" s="155" t="s">
        <v>392</v>
      </c>
      <c r="B18" s="156"/>
      <c r="C18" s="156"/>
      <c r="D18" s="156"/>
      <c r="E18" s="157"/>
    </row>
    <row r="19" spans="1:5" ht="18" x14ac:dyDescent="0.35">
      <c r="A19" s="29">
        <v>15</v>
      </c>
      <c r="B19" s="21" t="s">
        <v>155</v>
      </c>
      <c r="C19" s="35" t="e">
        <f>Questionnaire!G56/Questionnaire!G22</f>
        <v>#DIV/0!</v>
      </c>
      <c r="D19" s="21" t="s">
        <v>154</v>
      </c>
      <c r="E19" s="30" t="s">
        <v>158</v>
      </c>
    </row>
    <row r="20" spans="1:5" ht="18" x14ac:dyDescent="0.35">
      <c r="A20" s="29">
        <v>16</v>
      </c>
      <c r="B20" s="21" t="s">
        <v>156</v>
      </c>
      <c r="C20" s="35" t="e">
        <f>(Questionnaire!G56*(Questionnaire!G67/Questionnaire!G65))/Questionnaire!G22</f>
        <v>#DIV/0!</v>
      </c>
      <c r="D20" s="22" t="s">
        <v>157</v>
      </c>
      <c r="E20" s="30" t="s">
        <v>286</v>
      </c>
    </row>
    <row r="21" spans="1:5" x14ac:dyDescent="0.25">
      <c r="A21" s="29">
        <v>17</v>
      </c>
      <c r="B21" s="21" t="s">
        <v>458</v>
      </c>
      <c r="C21" s="69"/>
      <c r="D21" s="21" t="s">
        <v>93</v>
      </c>
      <c r="E21" s="64" t="s">
        <v>460</v>
      </c>
    </row>
    <row r="22" spans="1:5" x14ac:dyDescent="0.25">
      <c r="A22" s="29">
        <v>18</v>
      </c>
      <c r="B22" s="21" t="s">
        <v>459</v>
      </c>
      <c r="C22" s="69"/>
      <c r="D22" s="21" t="s">
        <v>93</v>
      </c>
      <c r="E22" s="64" t="s">
        <v>461</v>
      </c>
    </row>
    <row r="23" spans="1:5" x14ac:dyDescent="0.25">
      <c r="A23" s="155" t="s">
        <v>176</v>
      </c>
      <c r="B23" s="156"/>
      <c r="C23" s="156"/>
      <c r="D23" s="156"/>
      <c r="E23" s="157"/>
    </row>
    <row r="24" spans="1:5" ht="18" x14ac:dyDescent="0.35">
      <c r="A24" s="29">
        <v>19</v>
      </c>
      <c r="B24" s="21" t="s">
        <v>421</v>
      </c>
      <c r="C24" s="61" t="e">
        <f>Questionnaire!G59/(Questionnaire!G38/1000)</f>
        <v>#DIV/0!</v>
      </c>
      <c r="D24" s="22" t="s">
        <v>431</v>
      </c>
      <c r="E24" s="30" t="s">
        <v>429</v>
      </c>
    </row>
    <row r="25" spans="1:5" ht="18" x14ac:dyDescent="0.35">
      <c r="A25" s="29">
        <v>20</v>
      </c>
      <c r="B25" s="21" t="s">
        <v>422</v>
      </c>
      <c r="C25" s="61" t="e">
        <f>(Questionnaire!G59*(Questionnaire!G67/Questionnaire!G65))/(Questionnaire!G38/1000)</f>
        <v>#DIV/0!</v>
      </c>
      <c r="D25" s="22" t="s">
        <v>432</v>
      </c>
      <c r="E25" s="30" t="s">
        <v>430</v>
      </c>
    </row>
    <row r="26" spans="1:5" ht="18" x14ac:dyDescent="0.35">
      <c r="A26" s="29">
        <v>21</v>
      </c>
      <c r="B26" s="21" t="s">
        <v>423</v>
      </c>
      <c r="C26" s="35" t="e">
        <f>Questionnaire!G59/(Questionnaire!G41)</f>
        <v>#DIV/0!</v>
      </c>
      <c r="D26" s="22" t="s">
        <v>419</v>
      </c>
      <c r="E26" s="30" t="s">
        <v>417</v>
      </c>
    </row>
    <row r="27" spans="1:5" ht="18" x14ac:dyDescent="0.35">
      <c r="A27" s="29">
        <v>22</v>
      </c>
      <c r="B27" s="21" t="s">
        <v>424</v>
      </c>
      <c r="C27" s="35" t="e">
        <f>(Questionnaire!G59*(Questionnaire!G67/Questionnaire!G65))/(Questionnaire!G41)</f>
        <v>#DIV/0!</v>
      </c>
      <c r="D27" s="22" t="s">
        <v>420</v>
      </c>
      <c r="E27" s="30" t="s">
        <v>418</v>
      </c>
    </row>
    <row r="28" spans="1:5" ht="18" x14ac:dyDescent="0.35">
      <c r="A28" s="29">
        <v>23</v>
      </c>
      <c r="B28" s="21" t="s">
        <v>199</v>
      </c>
      <c r="C28" s="35" t="e">
        <f>(Questionnaire!G59/1000)/((Questionnaire!G38/1000/1000)*Questionnaire!G41/1000)</f>
        <v>#DIV/0!</v>
      </c>
      <c r="D28" s="22" t="s">
        <v>539</v>
      </c>
      <c r="E28" s="30" t="s">
        <v>537</v>
      </c>
    </row>
    <row r="29" spans="1:5" ht="18" x14ac:dyDescent="0.35">
      <c r="A29" s="29">
        <v>24</v>
      </c>
      <c r="B29" s="21" t="s">
        <v>200</v>
      </c>
      <c r="C29" s="35" t="e">
        <f>((Questionnaire!G59*(Questionnaire!G67/Questionnaire!G65))/1000)/((Questionnaire!G38/1000/1000)*Questionnaire!G41/1000)</f>
        <v>#DIV/0!</v>
      </c>
      <c r="D29" s="22" t="s">
        <v>540</v>
      </c>
      <c r="E29" s="30" t="s">
        <v>538</v>
      </c>
    </row>
    <row r="30" spans="1:5" x14ac:dyDescent="0.25">
      <c r="A30" s="29">
        <v>25</v>
      </c>
      <c r="B30" s="21" t="s">
        <v>462</v>
      </c>
      <c r="C30" s="69"/>
      <c r="D30" s="21" t="s">
        <v>93</v>
      </c>
      <c r="E30" s="64" t="s">
        <v>464</v>
      </c>
    </row>
    <row r="31" spans="1:5" x14ac:dyDescent="0.25">
      <c r="A31" s="29">
        <v>26</v>
      </c>
      <c r="B31" s="21" t="s">
        <v>463</v>
      </c>
      <c r="C31" s="69"/>
      <c r="D31" s="21" t="s">
        <v>93</v>
      </c>
      <c r="E31" s="64" t="s">
        <v>465</v>
      </c>
    </row>
    <row r="32" spans="1:5" x14ac:dyDescent="0.25">
      <c r="A32" s="155" t="s">
        <v>177</v>
      </c>
      <c r="B32" s="156"/>
      <c r="C32" s="156"/>
      <c r="D32" s="156"/>
      <c r="E32" s="157"/>
    </row>
    <row r="33" spans="1:5" ht="18" x14ac:dyDescent="0.35">
      <c r="A33" s="29">
        <v>27</v>
      </c>
      <c r="B33" s="21" t="s">
        <v>425</v>
      </c>
      <c r="C33" s="61" t="e">
        <f>Questionnaire!G116*10/(Questionnaire!G44/1000000)</f>
        <v>#DIV/0!</v>
      </c>
      <c r="D33" s="22" t="s">
        <v>435</v>
      </c>
      <c r="E33" s="30" t="s">
        <v>437</v>
      </c>
    </row>
    <row r="34" spans="1:5" ht="18" x14ac:dyDescent="0.35">
      <c r="A34" s="29">
        <v>28</v>
      </c>
      <c r="B34" s="21" t="s">
        <v>426</v>
      </c>
      <c r="C34" s="61" t="e">
        <f>Questionnaire!G117/(Questionnaire!G44/1000000)</f>
        <v>#DIV/0!</v>
      </c>
      <c r="D34" s="22" t="s">
        <v>436</v>
      </c>
      <c r="E34" s="30" t="s">
        <v>438</v>
      </c>
    </row>
    <row r="35" spans="1:5" ht="18" x14ac:dyDescent="0.35">
      <c r="A35" s="29">
        <v>29</v>
      </c>
      <c r="B35" s="21" t="s">
        <v>427</v>
      </c>
      <c r="C35" s="61" t="e">
        <f>Questionnaire!G116*10/(Questionnaire!G45/1000)</f>
        <v>#DIV/0!</v>
      </c>
      <c r="D35" s="22" t="s">
        <v>431</v>
      </c>
      <c r="E35" s="30" t="s">
        <v>433</v>
      </c>
    </row>
    <row r="36" spans="1:5" ht="18" x14ac:dyDescent="0.35">
      <c r="A36" s="29">
        <v>30</v>
      </c>
      <c r="B36" s="21" t="s">
        <v>428</v>
      </c>
      <c r="C36" s="61" t="e">
        <f>Questionnaire!G117/(Questionnaire!G45/1000)</f>
        <v>#DIV/0!</v>
      </c>
      <c r="D36" s="22" t="s">
        <v>432</v>
      </c>
      <c r="E36" s="30" t="s">
        <v>434</v>
      </c>
    </row>
    <row r="37" spans="1:5" ht="18" x14ac:dyDescent="0.35">
      <c r="A37" s="29">
        <v>31</v>
      </c>
      <c r="B37" s="21" t="s">
        <v>201</v>
      </c>
      <c r="C37" s="35" t="e">
        <f>Questionnaire!G116*10/((Questionnaire!G44/1000000)*(Questionnaire!G45/1000))</f>
        <v>#DIV/0!</v>
      </c>
      <c r="D37" s="22" t="s">
        <v>439</v>
      </c>
      <c r="E37" s="30" t="s">
        <v>441</v>
      </c>
    </row>
    <row r="38" spans="1:5" ht="18" x14ac:dyDescent="0.35">
      <c r="A38" s="29">
        <v>32</v>
      </c>
      <c r="B38" s="21" t="s">
        <v>284</v>
      </c>
      <c r="C38" s="35" t="e">
        <f>Questionnaire!G117/((Questionnaire!G44/1000000)*(Questionnaire!G45/1000))</f>
        <v>#DIV/0!</v>
      </c>
      <c r="D38" s="22" t="s">
        <v>440</v>
      </c>
      <c r="E38" s="30" t="s">
        <v>442</v>
      </c>
    </row>
    <row r="39" spans="1:5" x14ac:dyDescent="0.25">
      <c r="A39" s="29">
        <v>33</v>
      </c>
      <c r="B39" s="21" t="s">
        <v>462</v>
      </c>
      <c r="C39" s="69"/>
      <c r="D39" s="21" t="s">
        <v>93</v>
      </c>
      <c r="E39" s="64" t="s">
        <v>466</v>
      </c>
    </row>
    <row r="40" spans="1:5" x14ac:dyDescent="0.25">
      <c r="A40" s="29">
        <v>34</v>
      </c>
      <c r="B40" s="21" t="s">
        <v>463</v>
      </c>
      <c r="C40" s="69"/>
      <c r="D40" s="21" t="s">
        <v>93</v>
      </c>
      <c r="E40" s="64" t="s">
        <v>467</v>
      </c>
    </row>
    <row r="41" spans="1:5" x14ac:dyDescent="0.25">
      <c r="A41" s="155" t="s">
        <v>178</v>
      </c>
      <c r="B41" s="156"/>
      <c r="C41" s="156"/>
      <c r="D41" s="156"/>
      <c r="E41" s="157"/>
    </row>
    <row r="42" spans="1:5" ht="18" x14ac:dyDescent="0.35">
      <c r="A42" s="29">
        <v>35</v>
      </c>
      <c r="B42" s="21" t="s">
        <v>447</v>
      </c>
      <c r="C42" s="61" t="e">
        <f>(Questionnaire!G103+Questionnaire!G107*9.27+Questionnaire!G110*31.39+Questionnaire!G119*10+Questionnaire!G125*3.98+Questionnaire!G130+Questionnaire!G130/3+Questionnaire!G131+Questionnaire!G137)/(Questionnaire!G47)</f>
        <v>#DIV/0!</v>
      </c>
      <c r="D42" s="22" t="s">
        <v>159</v>
      </c>
      <c r="E42" s="30" t="s">
        <v>443</v>
      </c>
    </row>
    <row r="43" spans="1:5" ht="18" x14ac:dyDescent="0.35">
      <c r="A43" s="29">
        <v>36</v>
      </c>
      <c r="B43" s="21" t="s">
        <v>448</v>
      </c>
      <c r="C43" s="35" t="e">
        <f>(Questionnaire!G108+Questionnaire!G111+Questionnaire!G120+Questionnaire!G126+Questionnaire!G130/3*(Questionnaire!G67/Questionnaire!G65)+Questionnaire!G133)/(Questionnaire!G47)</f>
        <v>#DIV/0!</v>
      </c>
      <c r="D43" s="22" t="s">
        <v>160</v>
      </c>
      <c r="E43" s="30" t="s">
        <v>444</v>
      </c>
    </row>
    <row r="44" spans="1:5" ht="18" x14ac:dyDescent="0.35">
      <c r="A44" s="29">
        <v>37</v>
      </c>
      <c r="B44" s="21" t="s">
        <v>449</v>
      </c>
      <c r="C44" s="61" t="e">
        <f>(Questionnaire!G62)/(Questionnaire!G47)</f>
        <v>#DIV/0!</v>
      </c>
      <c r="D44" s="22" t="s">
        <v>159</v>
      </c>
      <c r="E44" s="30" t="s">
        <v>445</v>
      </c>
    </row>
    <row r="45" spans="1:5" ht="18" x14ac:dyDescent="0.35">
      <c r="A45" s="29">
        <v>38</v>
      </c>
      <c r="B45" s="21" t="s">
        <v>450</v>
      </c>
      <c r="C45" s="35" t="e">
        <f>((Questionnaire!G62*(Questionnaire!G67/Questionnaire!G65)))/(Questionnaire!G47)</f>
        <v>#DIV/0!</v>
      </c>
      <c r="D45" s="22" t="s">
        <v>160</v>
      </c>
      <c r="E45" s="30" t="s">
        <v>446</v>
      </c>
    </row>
    <row r="46" spans="1:5" ht="18" x14ac:dyDescent="0.35">
      <c r="A46" s="29">
        <v>39</v>
      </c>
      <c r="B46" s="21" t="s">
        <v>202</v>
      </c>
      <c r="C46" s="35" t="e">
        <f>(Questionnaire!G62+Questionnaire!G103+Questionnaire!G107*9.27+Questionnaire!G110*31.39+Questionnaire!G119*10+Questionnaire!G125*3.98+Questionnaire!G130+Questionnaire!G131+Questionnaire!G137)/(Questionnaire!G47*Questionnaire!G13)</f>
        <v>#DIV/0!</v>
      </c>
      <c r="D46" s="22" t="s">
        <v>415</v>
      </c>
      <c r="E46" s="30" t="s">
        <v>204</v>
      </c>
    </row>
    <row r="47" spans="1:5" ht="18" x14ac:dyDescent="0.35">
      <c r="A47" s="29">
        <v>40</v>
      </c>
      <c r="B47" s="21" t="s">
        <v>203</v>
      </c>
      <c r="C47" s="35" t="e">
        <f>((Questionnaire!G62*(Questionnaire!G67/Questionnaire!G65))+Questionnaire!G108+Questionnaire!G111+Questionnaire!G120+Questionnaire!G126+Questionnaire!G133)/(Questionnaire!G47*Questionnaire!G13)</f>
        <v>#DIV/0!</v>
      </c>
      <c r="D47" s="22" t="s">
        <v>416</v>
      </c>
      <c r="E47" s="30" t="s">
        <v>287</v>
      </c>
    </row>
    <row r="48" spans="1:5" x14ac:dyDescent="0.25">
      <c r="A48" s="29">
        <v>41</v>
      </c>
      <c r="B48" s="21" t="s">
        <v>468</v>
      </c>
      <c r="C48" s="69"/>
      <c r="D48" s="21" t="s">
        <v>93</v>
      </c>
      <c r="E48" s="64" t="s">
        <v>470</v>
      </c>
    </row>
    <row r="49" spans="1:5" x14ac:dyDescent="0.25">
      <c r="A49" s="29">
        <v>42</v>
      </c>
      <c r="B49" s="21" t="s">
        <v>469</v>
      </c>
      <c r="C49" s="69"/>
      <c r="D49" s="21" t="s">
        <v>93</v>
      </c>
      <c r="E49" s="64" t="s">
        <v>471</v>
      </c>
    </row>
    <row r="50" spans="1:5" x14ac:dyDescent="0.25">
      <c r="A50" s="155" t="s">
        <v>474</v>
      </c>
      <c r="B50" s="156"/>
      <c r="C50" s="156"/>
      <c r="D50" s="156"/>
      <c r="E50" s="157"/>
    </row>
    <row r="51" spans="1:5" x14ac:dyDescent="0.25">
      <c r="A51" s="65" t="s">
        <v>472</v>
      </c>
      <c r="B51" s="66" t="s">
        <v>547</v>
      </c>
      <c r="C51" s="70"/>
      <c r="D51" s="67" t="s">
        <v>93</v>
      </c>
      <c r="E51" s="68" t="s">
        <v>317</v>
      </c>
    </row>
    <row r="52" spans="1:5" ht="15.75" thickBot="1" x14ac:dyDescent="0.3">
      <c r="A52" s="40" t="s">
        <v>473</v>
      </c>
      <c r="B52" s="32" t="s">
        <v>548</v>
      </c>
      <c r="C52" s="71"/>
      <c r="D52" s="33" t="s">
        <v>93</v>
      </c>
      <c r="E52" s="34" t="s">
        <v>475</v>
      </c>
    </row>
    <row r="53" spans="1:5" x14ac:dyDescent="0.25">
      <c r="A53" s="140" t="s">
        <v>504</v>
      </c>
      <c r="B53" s="141"/>
      <c r="C53" s="141"/>
      <c r="D53" s="141"/>
      <c r="E53" s="142"/>
    </row>
    <row r="54" spans="1:5" x14ac:dyDescent="0.25">
      <c r="A54" s="29">
        <v>45</v>
      </c>
      <c r="B54" s="21" t="s">
        <v>310</v>
      </c>
      <c r="C54" s="62" t="e">
        <f>'SKI RESORT ID'!C48</f>
        <v>#DIV/0!</v>
      </c>
      <c r="D54" s="21" t="s">
        <v>148</v>
      </c>
      <c r="E54" s="30" t="s">
        <v>541</v>
      </c>
    </row>
    <row r="55" spans="1:5" x14ac:dyDescent="0.25">
      <c r="A55" s="29">
        <v>46</v>
      </c>
      <c r="B55" s="21" t="s">
        <v>165</v>
      </c>
      <c r="C55" s="35" t="e">
        <f>'SKI RESORT ID'!C49/('SKI RESORT ID'!C42/1000)</f>
        <v>#DIV/0!</v>
      </c>
      <c r="D55" s="21" t="s">
        <v>527</v>
      </c>
      <c r="E55" s="30" t="s">
        <v>528</v>
      </c>
    </row>
    <row r="56" spans="1:5" x14ac:dyDescent="0.25">
      <c r="A56" s="75">
        <v>47</v>
      </c>
      <c r="B56" s="66" t="s">
        <v>506</v>
      </c>
      <c r="C56" s="76">
        <f>(SUM(Questionnaire!H172:H177))/6</f>
        <v>1</v>
      </c>
      <c r="D56" s="66" t="s">
        <v>93</v>
      </c>
      <c r="E56" s="68" t="s">
        <v>505</v>
      </c>
    </row>
    <row r="57" spans="1:5" ht="15.75" thickBot="1" x14ac:dyDescent="0.3">
      <c r="A57" s="40" t="s">
        <v>511</v>
      </c>
      <c r="B57" s="32" t="s">
        <v>549</v>
      </c>
      <c r="C57" s="71"/>
      <c r="D57" s="33" t="s">
        <v>93</v>
      </c>
      <c r="E57" s="34" t="s">
        <v>536</v>
      </c>
    </row>
    <row r="58" spans="1:5" x14ac:dyDescent="0.25">
      <c r="A58" s="143" t="s">
        <v>68</v>
      </c>
      <c r="B58" s="144"/>
      <c r="C58" s="144"/>
      <c r="D58" s="144"/>
      <c r="E58" s="145"/>
    </row>
    <row r="59" spans="1:5" ht="15.75" thickBot="1" x14ac:dyDescent="0.3">
      <c r="A59" s="31">
        <v>49</v>
      </c>
      <c r="B59" s="32" t="s">
        <v>164</v>
      </c>
      <c r="C59" s="71">
        <f>(SUM(Questionnaire!H147:H162))/15</f>
        <v>1</v>
      </c>
      <c r="D59" s="32" t="s">
        <v>161</v>
      </c>
      <c r="E59" s="34" t="s">
        <v>319</v>
      </c>
    </row>
    <row r="60" spans="1:5" ht="15" customHeight="1" x14ac:dyDescent="0.25">
      <c r="A60" s="158" t="s">
        <v>495</v>
      </c>
      <c r="B60" s="159"/>
      <c r="C60" s="159"/>
      <c r="D60" s="159"/>
      <c r="E60" s="160"/>
    </row>
    <row r="61" spans="1:5" ht="15.75" thickBot="1" x14ac:dyDescent="0.3">
      <c r="A61" s="31">
        <v>50</v>
      </c>
      <c r="B61" s="32" t="s">
        <v>508</v>
      </c>
      <c r="C61" s="71">
        <f>(SUM(Questionnaire!H163:H171))/9</f>
        <v>1</v>
      </c>
      <c r="D61" s="32" t="s">
        <v>93</v>
      </c>
      <c r="E61" s="34" t="s">
        <v>507</v>
      </c>
    </row>
    <row r="62" spans="1:5" x14ac:dyDescent="0.25">
      <c r="A62" s="161" t="s">
        <v>482</v>
      </c>
      <c r="B62" s="162"/>
      <c r="C62" s="162"/>
      <c r="D62" s="162"/>
      <c r="E62" s="163"/>
    </row>
    <row r="63" spans="1:5" ht="15.75" thickBot="1" x14ac:dyDescent="0.3">
      <c r="A63" s="31">
        <v>51</v>
      </c>
      <c r="B63" s="32" t="s">
        <v>510</v>
      </c>
      <c r="C63" s="71">
        <f>(SUM(Questionnaire!H178:H185))/8</f>
        <v>1</v>
      </c>
      <c r="D63" s="32" t="s">
        <v>93</v>
      </c>
      <c r="E63" s="34" t="s">
        <v>509</v>
      </c>
    </row>
    <row r="64" spans="1:5" x14ac:dyDescent="0.25">
      <c r="A64" s="146" t="s">
        <v>86</v>
      </c>
      <c r="B64" s="147"/>
      <c r="C64" s="147"/>
      <c r="D64" s="147"/>
      <c r="E64" s="148"/>
    </row>
    <row r="65" spans="1:5" ht="15.75" thickBot="1" x14ac:dyDescent="0.3">
      <c r="A65" s="31">
        <v>52</v>
      </c>
      <c r="B65" s="32" t="s">
        <v>315</v>
      </c>
      <c r="C65" s="71">
        <f>(SUM(Questionnaire!H186:H247))/56</f>
        <v>1.875</v>
      </c>
      <c r="D65" s="32" t="s">
        <v>93</v>
      </c>
      <c r="E65" s="34" t="s">
        <v>320</v>
      </c>
    </row>
    <row r="66" spans="1:5" x14ac:dyDescent="0.25">
      <c r="A66" s="149" t="s">
        <v>104</v>
      </c>
      <c r="B66" s="150"/>
      <c r="C66" s="150"/>
      <c r="D66" s="150"/>
      <c r="E66" s="151"/>
    </row>
    <row r="67" spans="1:5" ht="15.75" thickBot="1" x14ac:dyDescent="0.3">
      <c r="A67" s="31">
        <v>53</v>
      </c>
      <c r="B67" s="32" t="s">
        <v>316</v>
      </c>
      <c r="C67" s="71">
        <f>(SUM(Questionnaire!H248:H269))/22</f>
        <v>0.81818181818181823</v>
      </c>
      <c r="D67" s="32" t="s">
        <v>93</v>
      </c>
      <c r="E67" s="34" t="s">
        <v>321</v>
      </c>
    </row>
    <row r="68" spans="1:5" x14ac:dyDescent="0.25">
      <c r="A68" s="152" t="s">
        <v>162</v>
      </c>
      <c r="B68" s="153"/>
      <c r="C68" s="153"/>
      <c r="D68" s="153"/>
      <c r="E68" s="154"/>
    </row>
    <row r="69" spans="1:5" ht="45.75" thickBot="1" x14ac:dyDescent="0.3">
      <c r="A69" s="40" t="s">
        <v>512</v>
      </c>
      <c r="B69" s="32" t="s">
        <v>163</v>
      </c>
      <c r="C69" s="71">
        <f>(C51+C52+C57+C59+C61+C63+C65+C67)/8</f>
        <v>0.71164772727272729</v>
      </c>
      <c r="D69" s="32" t="s">
        <v>93</v>
      </c>
      <c r="E69" s="34" t="s">
        <v>550</v>
      </c>
    </row>
    <row r="71" spans="1:5" x14ac:dyDescent="0.25">
      <c r="A71" t="s">
        <v>318</v>
      </c>
    </row>
  </sheetData>
  <mergeCells count="14">
    <mergeCell ref="A68:E68"/>
    <mergeCell ref="A3:E3"/>
    <mergeCell ref="A18:E18"/>
    <mergeCell ref="A23:E23"/>
    <mergeCell ref="A32:E32"/>
    <mergeCell ref="A41:E41"/>
    <mergeCell ref="A50:E50"/>
    <mergeCell ref="A60:E60"/>
    <mergeCell ref="A62:E62"/>
    <mergeCell ref="A2:E2"/>
    <mergeCell ref="A53:E53"/>
    <mergeCell ref="A58:E58"/>
    <mergeCell ref="A64:E64"/>
    <mergeCell ref="A66:E66"/>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Introduction</vt:lpstr>
      <vt:lpstr>Before Filling</vt:lpstr>
      <vt:lpstr>Questionnaire</vt:lpstr>
      <vt:lpstr>SKI RESORT ID</vt:lpstr>
      <vt:lpstr>SKI RESORT KPIs</vt:lpstr>
      <vt:lpstr>Questionnaire!Area_stampa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Annemarie Polderman</dc:creator>
  <cp:lastModifiedBy>Diego Viesi</cp:lastModifiedBy>
  <cp:lastPrinted>2019-02-12T09:55:41Z</cp:lastPrinted>
  <dcterms:created xsi:type="dcterms:W3CDTF">2018-10-04T09:52:09Z</dcterms:created>
  <dcterms:modified xsi:type="dcterms:W3CDTF">2019-07-31T14:09:23Z</dcterms:modified>
</cp:coreProperties>
</file>